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692" windowHeight="7440" activeTab="1"/>
  </bookViews>
  <sheets>
    <sheet name="初期ﾃﾞｰﾀ" sheetId="1" r:id="rId1"/>
    <sheet name="登録" sheetId="2" r:id="rId2"/>
    <sheet name="男入力" sheetId="3" state="hidden" r:id="rId3"/>
    <sheet name="男申込" sheetId="4" state="hidden" r:id="rId4"/>
    <sheet name="女入力" sheetId="5" state="hidden" r:id="rId5"/>
    <sheet name="女申込" sheetId="6" state="hidden" r:id="rId6"/>
    <sheet name="個票" sheetId="7" state="hidden" r:id="rId7"/>
    <sheet name="ﾘﾚｰ" sheetId="8" state="hidden" r:id="rId8"/>
    <sheet name="種目表" sheetId="9" state="hidden" r:id="rId9"/>
    <sheet name="定数表" sheetId="10" state="hidden" r:id="rId10"/>
  </sheets>
  <definedNames>
    <definedName name="_xlfn.SINGLE" hidden="1">#NAME?</definedName>
    <definedName name="_xlnm.Print_Area" localSheetId="7">'ﾘﾚｰ'!$B$2:$S$15</definedName>
    <definedName name="_xlnm.Print_Area" localSheetId="6">'個票'!$B$4:$S$33</definedName>
    <definedName name="_xlnm.Print_Area" localSheetId="0">'初期ﾃﾞｰﾀ'!$A$1:$N$57</definedName>
    <definedName name="_xlnm.Print_Area" localSheetId="5">'女申込'!$A$1:$AD$36</definedName>
    <definedName name="_xlnm.Print_Area" localSheetId="4">'女入力'!$A$11:$Z$11</definedName>
    <definedName name="_xlnm.Print_Area" localSheetId="3">'男申込'!$A$1:$AD$36</definedName>
    <definedName name="_xlnm.Print_Area" localSheetId="2">'男入力'!$A$11:$Z$11</definedName>
    <definedName name="_xlnm.Print_Area" localSheetId="9">'定数表'!$A$1:$W$53</definedName>
    <definedName name="_xlnm.Print_Area" localSheetId="1">'登録'!$A$9:$K$100</definedName>
    <definedName name="_xlnm.Print_Titles" localSheetId="4">'女入力'!$7:$10</definedName>
    <definedName name="_xlnm.Print_Titles" localSheetId="3">'男申込'!$1:$8</definedName>
    <definedName name="_xlnm.Print_Titles" localSheetId="2">'男入力'!$7:$10</definedName>
    <definedName name="学校">'定数表'!$A$2:$F$54</definedName>
    <definedName name="校名">'定数表'!$G$2:$G$60</definedName>
    <definedName name="種目ｺｰﾄﾞ">'種目表'!$A$42:$G$64</definedName>
    <definedName name="新人女">'種目表'!$M$6:$M$25</definedName>
    <definedName name="新人男">'種目表'!$J$6:$J$26</definedName>
    <definedName name="総体女">'種目表'!$F$6:$F$23</definedName>
    <definedName name="総体男">'種目表'!$C$6:$C$24</definedName>
    <definedName name="大会名">'定数表'!$P$24:$P$29</definedName>
  </definedNames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J11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16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17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3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4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5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7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2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4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5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6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7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8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0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1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4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5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6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7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8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0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1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3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4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5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6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7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8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69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0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1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2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3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7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8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9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0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1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2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3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4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5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6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7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8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89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0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1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2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3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4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5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6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7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8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99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100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39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0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3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4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5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6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7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8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49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4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5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  <comment ref="J76" authorId="0">
      <text>
        <r>
          <rPr>
            <sz val="9"/>
            <rFont val="ＭＳ Ｐゴシック"/>
            <family val="3"/>
          </rPr>
          <t xml:space="preserve">学年と月を入力すると
西暦年が表示されます。
</t>
        </r>
      </text>
    </comment>
  </commentList>
</comments>
</file>

<file path=xl/sharedStrings.xml><?xml version="1.0" encoding="utf-8"?>
<sst xmlns="http://schemas.openxmlformats.org/spreadsheetml/2006/main" count="1225" uniqueCount="546">
  <si>
    <t>学校</t>
  </si>
  <si>
    <t>学年</t>
  </si>
  <si>
    <t>種目１</t>
  </si>
  <si>
    <t>性</t>
  </si>
  <si>
    <t>ﾌﾘｶﾞﾅ</t>
  </si>
  <si>
    <t>年</t>
  </si>
  <si>
    <t>月</t>
  </si>
  <si>
    <t>日</t>
  </si>
  <si>
    <t>ｺｰﾄﾞ</t>
  </si>
  <si>
    <t>DB</t>
  </si>
  <si>
    <t>N1</t>
  </si>
  <si>
    <t>N2</t>
  </si>
  <si>
    <t>KC</t>
  </si>
  <si>
    <t>41</t>
  </si>
  <si>
    <t>N3</t>
  </si>
  <si>
    <t>種目</t>
  </si>
  <si>
    <t>00200</t>
  </si>
  <si>
    <t>00300</t>
  </si>
  <si>
    <t>00500</t>
  </si>
  <si>
    <t>00600</t>
  </si>
  <si>
    <t>00800</t>
  </si>
  <si>
    <t>01100</t>
  </si>
  <si>
    <t>05300</t>
  </si>
  <si>
    <t>03400</t>
  </si>
  <si>
    <t>03700</t>
  </si>
  <si>
    <t>07300</t>
  </si>
  <si>
    <t>07100</t>
  </si>
  <si>
    <t>07400</t>
  </si>
  <si>
    <t>07200</t>
  </si>
  <si>
    <t>08200</t>
  </si>
  <si>
    <t>08700</t>
  </si>
  <si>
    <t>ハンマー</t>
  </si>
  <si>
    <t>09000</t>
  </si>
  <si>
    <t>09200</t>
  </si>
  <si>
    <t>01000</t>
  </si>
  <si>
    <t>04400</t>
  </si>
  <si>
    <t>08400</t>
  </si>
  <si>
    <t>08800</t>
  </si>
  <si>
    <t>09300</t>
  </si>
  <si>
    <t>盲学校</t>
  </si>
  <si>
    <t>神埼清明高等学校</t>
  </si>
  <si>
    <r>
      <t>男</t>
    </r>
    <r>
      <rPr>
        <sz val="10"/>
        <rFont val="ＭＳ 明朝"/>
        <family val="1"/>
      </rPr>
      <t>-1</t>
    </r>
  </si>
  <si>
    <r>
      <t>女</t>
    </r>
    <r>
      <rPr>
        <sz val="10"/>
        <rFont val="ＭＳ 明朝"/>
        <family val="1"/>
      </rPr>
      <t>-2</t>
    </r>
  </si>
  <si>
    <t>ファイル名</t>
  </si>
  <si>
    <t>フォルダ名</t>
  </si>
  <si>
    <t>シート名</t>
  </si>
  <si>
    <t>鳥栖高等学校</t>
  </si>
  <si>
    <t>三養基高等学校</t>
  </si>
  <si>
    <t>神埼高等学校</t>
  </si>
  <si>
    <t>佐賀東高等学校</t>
  </si>
  <si>
    <t>佐賀西高等学校</t>
  </si>
  <si>
    <t>佐賀北高等学校</t>
  </si>
  <si>
    <t>高志館高等学校</t>
  </si>
  <si>
    <t>小城高等学校</t>
  </si>
  <si>
    <t>牛津高等学校</t>
  </si>
  <si>
    <t>唐津西高等学校</t>
  </si>
  <si>
    <t>唐津南高等学校</t>
  </si>
  <si>
    <t>唐津東高等学校</t>
  </si>
  <si>
    <t>厳木高等学校</t>
  </si>
  <si>
    <t>伊万里高等学校</t>
  </si>
  <si>
    <t>武雄高等学校</t>
  </si>
  <si>
    <t>白石高等学校</t>
  </si>
  <si>
    <t>鹿島高等学校</t>
  </si>
  <si>
    <t>太良高等学校</t>
  </si>
  <si>
    <t>龍谷高等学校</t>
  </si>
  <si>
    <t>佐賀学園高等学校</t>
  </si>
  <si>
    <t>佐賀清和高等学校</t>
  </si>
  <si>
    <t>ｻｶﾞｼﾞｮﾀﾝﾀﾞｲﾌｿﾞｸ</t>
  </si>
  <si>
    <t>敬徳高等学校</t>
  </si>
  <si>
    <t>致遠館高等学校</t>
  </si>
  <si>
    <t>東明館高等学校</t>
  </si>
  <si>
    <t>弘学館高等学校</t>
  </si>
  <si>
    <t>県盲学校</t>
  </si>
  <si>
    <t>佐賀県立鳥栖高等学校</t>
  </si>
  <si>
    <t>佐賀県立鳥栖工業高等学校</t>
  </si>
  <si>
    <t>佐賀県立鳥栖商業高等学校</t>
  </si>
  <si>
    <t>佐賀県立三養基高等学校</t>
  </si>
  <si>
    <t>佐賀県立神埼高等学校</t>
  </si>
  <si>
    <t>佐賀県立神埼清明高等学校</t>
  </si>
  <si>
    <t>佐賀県立佐賀東高等学校</t>
  </si>
  <si>
    <t>佐賀県立佐賀西高等学校</t>
  </si>
  <si>
    <t>佐賀県立佐賀北高等学校</t>
  </si>
  <si>
    <t>佐賀県立佐賀工業高等学校</t>
  </si>
  <si>
    <t>佐賀県立佐賀商業高等学校</t>
  </si>
  <si>
    <t>佐賀県立高志館高等学校</t>
  </si>
  <si>
    <t>佐賀県立小城高等学校</t>
  </si>
  <si>
    <t>佐賀県立牛津高等学校</t>
  </si>
  <si>
    <t>佐賀県立唐津西高等学校</t>
  </si>
  <si>
    <t>佐賀県立唐津南高等学校</t>
  </si>
  <si>
    <t>佐賀県立唐津東高等学校</t>
  </si>
  <si>
    <t>佐賀県立唐津商業高等学校</t>
  </si>
  <si>
    <t>佐賀県立唐津工業高等学校</t>
  </si>
  <si>
    <t>佐賀県立厳木高等学校</t>
  </si>
  <si>
    <t>佐賀県立伊万里高等学校</t>
  </si>
  <si>
    <t>佐賀県立有田工業高等学校</t>
  </si>
  <si>
    <t>佐賀県立武雄高等学校</t>
  </si>
  <si>
    <t>佐賀県立白石高等学校</t>
  </si>
  <si>
    <t>佐賀県立佐賀農業高等学校</t>
  </si>
  <si>
    <t>佐賀県立鹿島高等学校</t>
  </si>
  <si>
    <t>佐賀県立太良高等学校</t>
  </si>
  <si>
    <t>佐賀県立盲学校</t>
  </si>
  <si>
    <t>男　子</t>
  </si>
  <si>
    <t>記録 時間(距離)</t>
  </si>
  <si>
    <t>種目２</t>
  </si>
  <si>
    <t>種目３</t>
  </si>
  <si>
    <t>分</t>
  </si>
  <si>
    <t>出場者</t>
  </si>
  <si>
    <t>(m)</t>
  </si>
  <si>
    <t>(cm)</t>
  </si>
  <si>
    <t>1を入力</t>
  </si>
  <si>
    <t>補　助　員　氏　名</t>
  </si>
  <si>
    <t>学　年</t>
  </si>
  <si>
    <t>分</t>
  </si>
  <si>
    <t>秒</t>
  </si>
  <si>
    <t>秒以下</t>
  </si>
  <si>
    <t>通し</t>
  </si>
  <si>
    <t>ﾅﾝﾊﾞｰ</t>
  </si>
  <si>
    <t>番号</t>
  </si>
  <si>
    <t>ｶｰﾄﾞ</t>
  </si>
  <si>
    <t>ｱﾘﾀ ｺｳｷﾞｮｳ</t>
  </si>
  <si>
    <t>ｶﾗﾂ ｺｳｷﾞｮｳ</t>
  </si>
  <si>
    <t>ｶﾗﾂ ｼｮｳｷﾞｮｳ</t>
  </si>
  <si>
    <t>ｲﾏﾘ ｼｮｳｷﾞｮｳ</t>
  </si>
  <si>
    <t>ｻｶﾞ ﾉｳｷﾞｮｳ</t>
  </si>
  <si>
    <t>ｶｼﾏ ｺｳｺｳ</t>
  </si>
  <si>
    <t>ﾀﾗ ｺｳｺｳ</t>
  </si>
  <si>
    <t>ﾘｭｳｺｸ ｺｳｺｳ</t>
  </si>
  <si>
    <t>ｻｶﾞｶﾞｸｴﾝ ｺｳｺｳ</t>
  </si>
  <si>
    <t>ｻｶﾞｾｲﾜ ｺｳｺｳ</t>
  </si>
  <si>
    <t>ｹｲﾄｸ ｺｳｺｳ</t>
  </si>
  <si>
    <t>ﾁｴﾝｶﾝ ｺｳｺｳ</t>
  </si>
  <si>
    <t>ﾄｳﾒｲｶﾝ ｺｳｺｳ</t>
  </si>
  <si>
    <t>ｺｳｶﾞｸｶﾝ ｺｳｺｳ</t>
  </si>
  <si>
    <t>ｺｳｼｶﾝ ｺｳｺｳ</t>
  </si>
  <si>
    <t>ｵｷﾞ ｺｳｺｳ</t>
  </si>
  <si>
    <t>ｶﾗﾂﾆｼ ｺｳｺｳ</t>
  </si>
  <si>
    <t>ｶﾗﾂﾐﾅﾐ ｺｳｺｳ</t>
  </si>
  <si>
    <t>ｶﾗﾂﾋｶﾞｼ ｺｳｺｳ</t>
  </si>
  <si>
    <t>ｷｭｳﾗｷﾞ ｺｳｺｳ</t>
  </si>
  <si>
    <t>ｲﾏﾘ ｺｳｺｳ</t>
  </si>
  <si>
    <t>ﾀｹｵ ｺｳｺｳ</t>
  </si>
  <si>
    <t>ｼﾛｲｼ ｺｳｺｳ</t>
  </si>
  <si>
    <t>項　目</t>
  </si>
  <si>
    <t>定　　数</t>
  </si>
  <si>
    <t>ｼｰﾄ・ﾃﾞｰﾀ</t>
  </si>
  <si>
    <t>男子監督名</t>
  </si>
  <si>
    <t>女子監督名</t>
  </si>
  <si>
    <t>大会名</t>
  </si>
  <si>
    <t>Noｶｰﾄﾞ登録数</t>
  </si>
  <si>
    <t>氏名登録数</t>
  </si>
  <si>
    <t>登録数ﾁｪｯｸ</t>
  </si>
  <si>
    <t>年度文字</t>
  </si>
  <si>
    <t>月文字</t>
  </si>
  <si>
    <t>日文字</t>
  </si>
  <si>
    <t>年文字</t>
  </si>
  <si>
    <t>学年</t>
  </si>
  <si>
    <t>男子データ入力表</t>
  </si>
  <si>
    <t>人</t>
  </si>
  <si>
    <t>出場の</t>
  </si>
  <si>
    <t>有無</t>
  </si>
  <si>
    <t>入力数=</t>
  </si>
  <si>
    <t>学校番号</t>
  </si>
  <si>
    <t>１</t>
  </si>
  <si>
    <t>２</t>
  </si>
  <si>
    <t>氏　　名</t>
  </si>
  <si>
    <t>年</t>
  </si>
  <si>
    <t>月</t>
  </si>
  <si>
    <t>日</t>
  </si>
  <si>
    <t>定　　数</t>
  </si>
  <si>
    <t>項　目</t>
  </si>
  <si>
    <t>月</t>
  </si>
  <si>
    <t>年</t>
  </si>
  <si>
    <t>日付</t>
  </si>
  <si>
    <t>今日の日付データ</t>
  </si>
  <si>
    <t>分</t>
  </si>
  <si>
    <t>秒</t>
  </si>
  <si>
    <t>秒以下</t>
  </si>
  <si>
    <t>種　目</t>
  </si>
  <si>
    <t>リレー記録データ</t>
  </si>
  <si>
    <t>年　度</t>
  </si>
  <si>
    <t>処理最大行</t>
  </si>
  <si>
    <t>種目名</t>
  </si>
  <si>
    <t>補助員氏名</t>
  </si>
  <si>
    <t>申し込みに必要な下記のデータを入力して下さい</t>
  </si>
  <si>
    <t>名の</t>
  </si>
  <si>
    <t>姓の</t>
  </si>
  <si>
    <t>リレー記録</t>
  </si>
  <si>
    <t>ｺｰﾄﾞ</t>
  </si>
  <si>
    <t>氏名ﾌﾘｶﾞﾅ</t>
  </si>
  <si>
    <t>氏　名</t>
  </si>
  <si>
    <t>フリガナ</t>
  </si>
  <si>
    <t>印刷する用紙</t>
  </si>
  <si>
    <t>申込書式で印刷をします</t>
  </si>
  <si>
    <t>しばらくお待ちください</t>
  </si>
  <si>
    <t>女　子</t>
  </si>
  <si>
    <t>登録
番号</t>
  </si>
  <si>
    <t>ｴﾝﾄﾘｰ
人数</t>
  </si>
  <si>
    <t>ｴﾝﾄﾘ人数</t>
  </si>
  <si>
    <t>砲丸(男)</t>
  </si>
  <si>
    <t>やり(男)</t>
  </si>
  <si>
    <t>4×100Ｒ
出場者</t>
  </si>
  <si>
    <t>4×400Ｒ
出場者</t>
  </si>
  <si>
    <r>
      <t>4×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00Ｒ</t>
    </r>
  </si>
  <si>
    <r>
      <t>4×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00Ｒ</t>
    </r>
  </si>
  <si>
    <t>4×100R</t>
  </si>
  <si>
    <t>4×400R</t>
  </si>
  <si>
    <r>
      <t>100</t>
    </r>
    <r>
      <rPr>
        <sz val="12"/>
        <rFont val="ＭＳ 明朝"/>
        <family val="1"/>
      </rPr>
      <t>m</t>
    </r>
  </si>
  <si>
    <r>
      <t>200</t>
    </r>
    <r>
      <rPr>
        <sz val="12"/>
        <rFont val="ＭＳ 明朝"/>
        <family val="1"/>
      </rPr>
      <t>m</t>
    </r>
  </si>
  <si>
    <r>
      <t>400</t>
    </r>
    <r>
      <rPr>
        <sz val="12"/>
        <rFont val="ＭＳ 明朝"/>
        <family val="1"/>
      </rPr>
      <t>m</t>
    </r>
  </si>
  <si>
    <r>
      <t>800</t>
    </r>
    <r>
      <rPr>
        <sz val="12"/>
        <rFont val="ＭＳ 明朝"/>
        <family val="1"/>
      </rPr>
      <t>m</t>
    </r>
  </si>
  <si>
    <r>
      <t>1500</t>
    </r>
    <r>
      <rPr>
        <sz val="12"/>
        <rFont val="ＭＳ 明朝"/>
        <family val="1"/>
      </rPr>
      <t>m</t>
    </r>
  </si>
  <si>
    <r>
      <t>3000</t>
    </r>
    <r>
      <rPr>
        <sz val="12"/>
        <rFont val="ＭＳ 明朝"/>
        <family val="1"/>
      </rPr>
      <t>m</t>
    </r>
  </si>
  <si>
    <r>
      <t>5000</t>
    </r>
    <r>
      <rPr>
        <sz val="12"/>
        <rFont val="ＭＳ 明朝"/>
        <family val="1"/>
      </rPr>
      <t>m</t>
    </r>
  </si>
  <si>
    <r>
      <t>100</t>
    </r>
    <r>
      <rPr>
        <sz val="12"/>
        <rFont val="ＭＳ 明朝"/>
        <family val="1"/>
      </rPr>
      <t>m</t>
    </r>
    <r>
      <rPr>
        <sz val="12"/>
        <rFont val="ＭＳ 明朝"/>
        <family val="1"/>
      </rPr>
      <t>H</t>
    </r>
  </si>
  <si>
    <r>
      <t>110</t>
    </r>
    <r>
      <rPr>
        <sz val="12"/>
        <rFont val="ＭＳ 明朝"/>
        <family val="1"/>
      </rPr>
      <t>m</t>
    </r>
    <r>
      <rPr>
        <sz val="12"/>
        <rFont val="ＭＳ 明朝"/>
        <family val="1"/>
      </rPr>
      <t>H</t>
    </r>
  </si>
  <si>
    <r>
      <t>400</t>
    </r>
    <r>
      <rPr>
        <sz val="12"/>
        <rFont val="ＭＳ 明朝"/>
        <family val="1"/>
      </rPr>
      <t>m</t>
    </r>
    <r>
      <rPr>
        <sz val="12"/>
        <rFont val="ＭＳ 明朝"/>
        <family val="1"/>
      </rPr>
      <t>H</t>
    </r>
  </si>
  <si>
    <r>
      <t>3000</t>
    </r>
    <r>
      <rPr>
        <sz val="12"/>
        <rFont val="ＭＳ 明朝"/>
        <family val="1"/>
      </rPr>
      <t>m</t>
    </r>
    <r>
      <rPr>
        <sz val="12"/>
        <rFont val="ＭＳ 明朝"/>
        <family val="1"/>
      </rPr>
      <t>SC</t>
    </r>
  </si>
  <si>
    <r>
      <t>5000</t>
    </r>
    <r>
      <rPr>
        <sz val="12"/>
        <rFont val="ＭＳ 明朝"/>
        <family val="1"/>
      </rPr>
      <t>mW</t>
    </r>
  </si>
  <si>
    <t>走高跳</t>
  </si>
  <si>
    <t>棒高跳</t>
  </si>
  <si>
    <t>走幅跳</t>
  </si>
  <si>
    <t>三段跳</t>
  </si>
  <si>
    <t>男４×１００Ｒ</t>
  </si>
  <si>
    <t>男４×４００Ｒ</t>
  </si>
  <si>
    <t>女４×１００Ｒ</t>
  </si>
  <si>
    <t>女４×４００Ｒ</t>
  </si>
  <si>
    <t>06100</t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</si>
  <si>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</si>
  <si>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</si>
  <si>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</si>
  <si>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</si>
  <si>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</si>
  <si>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</si>
  <si>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</si>
  <si>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</si>
  <si>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</si>
  <si>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</si>
  <si>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</si>
  <si>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やり(女)</t>
  </si>
  <si>
    <t>砲丸(女)</t>
  </si>
  <si>
    <t>20200</t>
  </si>
  <si>
    <t>21000</t>
  </si>
  <si>
    <t>処理する学校</t>
  </si>
  <si>
    <t>Ｎｏ</t>
  </si>
  <si>
    <t>学　校　名</t>
  </si>
  <si>
    <t>種目ｺｰﾄﾞ</t>
  </si>
  <si>
    <t>種目(男)</t>
  </si>
  <si>
    <t>種目(女)</t>
  </si>
  <si>
    <t>１校エントリ可能数</t>
  </si>
  <si>
    <t>04600</t>
  </si>
  <si>
    <t>円盤(男)</t>
  </si>
  <si>
    <t>円盤(女)</t>
  </si>
  <si>
    <t>種    目</t>
  </si>
  <si>
    <t>最高記録</t>
  </si>
  <si>
    <t>登録番号</t>
  </si>
  <si>
    <t>氏    名</t>
  </si>
  <si>
    <t>所    属</t>
  </si>
  <si>
    <t>男子</t>
  </si>
  <si>
    <t>学校名</t>
  </si>
  <si>
    <t>　　氏    名</t>
  </si>
  <si>
    <t>印刷に使用する用紙</t>
  </si>
  <si>
    <t>Ａ４ → １</t>
  </si>
  <si>
    <t>Ｂ４ → ２</t>
  </si>
  <si>
    <t xml:space="preserve"> ← １または２を</t>
  </si>
  <si>
    <t xml:space="preserve">    入力して下さい</t>
  </si>
  <si>
    <t>← 女子のみ出場の場合は記入の必要はありません</t>
  </si>
  <si>
    <t>← 男子のみ出場の場合は記入の必要はありません</t>
  </si>
  <si>
    <t>← 公式記録が無い場合は記入の必要はありません</t>
  </si>
  <si>
    <t>女子</t>
  </si>
  <si>
    <t>400mH</t>
  </si>
  <si>
    <t>砲丸</t>
  </si>
  <si>
    <t>円盤</t>
  </si>
  <si>
    <t>やり</t>
  </si>
  <si>
    <t xml:space="preserve"> ４×１００ｍ</t>
  </si>
  <si>
    <t xml:space="preserve"> ４×４００ｍ</t>
  </si>
  <si>
    <t>個票を印刷します</t>
  </si>
  <si>
    <t>その他の設定</t>
  </si>
  <si>
    <t>校　長　名</t>
  </si>
  <si>
    <r>
      <t>申込</t>
    </r>
    <r>
      <rPr>
        <sz val="12"/>
        <rFont val="ＭＳ 明朝"/>
        <family val="1"/>
      </rPr>
      <t>日</t>
    </r>
    <r>
      <rPr>
        <sz val="12"/>
        <rFont val="ＭＳ 明朝"/>
        <family val="1"/>
      </rPr>
      <t>付</t>
    </r>
  </si>
  <si>
    <t>印刷時の倍率の微調整</t>
  </si>
  <si>
    <t>％</t>
  </si>
  <si>
    <t>既定値</t>
  </si>
  <si>
    <t>　※ 特に必要の無い場合は、内容の変更はしないで下さい。</t>
  </si>
  <si>
    <t>最高記録</t>
  </si>
  <si>
    <t>ﾘﾚｰ個票</t>
  </si>
  <si>
    <t>％</t>
  </si>
  <si>
    <t>Ａ４
用紙</t>
  </si>
  <si>
    <t>Ｂ４
用紙</t>
  </si>
  <si>
    <t>申込様式</t>
  </si>
  <si>
    <t>個　票</t>
  </si>
  <si>
    <t>ﾃﾞｰﾀ一覧</t>
  </si>
  <si>
    <t>七種競技</t>
  </si>
  <si>
    <t>八種競技</t>
  </si>
  <si>
    <t>上記の者は本校在学生徒で、標記大会に出場することを認め参加申込みをいたします。</t>
  </si>
  <si>
    <t>佐賀県立ろう学校</t>
  </si>
  <si>
    <t>氏名(漢字)</t>
  </si>
  <si>
    <t>生年月日(西暦)</t>
  </si>
  <si>
    <t>[ 男子・女子 ]　申込　個票</t>
  </si>
  <si>
    <t>新人戦　申し込み個票</t>
  </si>
  <si>
    <r>
      <t xml:space="preserve">[ 男子・女子 ] </t>
    </r>
    <r>
      <rPr>
        <sz val="16"/>
        <rFont val="ＭＳ 明朝"/>
        <family val="1"/>
      </rPr>
      <t>のどちらかを○で囲んでください</t>
    </r>
  </si>
  <si>
    <t>リレー申し込み個票</t>
  </si>
  <si>
    <t>大　会　名</t>
  </si>
  <si>
    <t>佐賀県高等学校 総合体育大会 陸上競技</t>
  </si>
  <si>
    <t>総体</t>
  </si>
  <si>
    <t>新人</t>
  </si>
  <si>
    <t>佐賀県高等学校 新人陸上競技大会</t>
  </si>
  <si>
    <t>６字両端揃え</t>
  </si>
  <si>
    <t>100-OP</t>
  </si>
  <si>
    <t>3000-OP</t>
  </si>
  <si>
    <t>5000-OP</t>
  </si>
  <si>
    <t>00201</t>
  </si>
  <si>
    <t>01001</t>
  </si>
  <si>
    <t>01101</t>
  </si>
  <si>
    <t>5000-OP</t>
  </si>
  <si>
    <t>八種競技</t>
  </si>
  <si>
    <t>七種競技</t>
  </si>
  <si>
    <t>年度当初の競技者登録</t>
  </si>
  <si>
    <t>種目２</t>
  </si>
  <si>
    <t>種目３</t>
  </si>
  <si>
    <t>エントリー人数=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</si>
  <si>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エントリー個人種目数=</t>
    </r>
  </si>
  <si>
    <t>種目</t>
  </si>
  <si>
    <t>ｴﾝﾄﾘｰ</t>
  </si>
  <si>
    <t>ﾀﾞﾌﾞﾘﾁｪｯｸ</t>
  </si>
  <si>
    <t>ｴﾝﾄﾘｰｵ-ﾊﾞｰ</t>
  </si>
  <si>
    <r>
      <t xml:space="preserve">←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監督が当該学校職員の場合は記入の必要はありません</t>
    </r>
  </si>
  <si>
    <t>外部指導監督名</t>
  </si>
  <si>
    <t>学　　校　　名</t>
  </si>
  <si>
    <t>監　　督　　名</t>
  </si>
  <si>
    <t>引率指導者名</t>
  </si>
  <si>
    <t>外部男子監督名</t>
  </si>
  <si>
    <t>外部女子監督名</t>
  </si>
  <si>
    <t>← 学校職員でない外部の監督の場合に記入してください</t>
  </si>
  <si>
    <t>引率指導者名</t>
  </si>
  <si>
    <t>監　　督　　名</t>
  </si>
  <si>
    <t>高校総体男子</t>
  </si>
  <si>
    <t>高校総体女子</t>
  </si>
  <si>
    <t>新人陸上男子</t>
  </si>
  <si>
    <t>新人陸上女子</t>
  </si>
  <si>
    <t>No</t>
  </si>
  <si>
    <t>用紙</t>
  </si>
  <si>
    <t>A4</t>
  </si>
  <si>
    <t>B4</t>
  </si>
  <si>
    <t>×</t>
  </si>
  <si>
    <t>高校</t>
  </si>
  <si>
    <t>高校選手権男子</t>
  </si>
  <si>
    <t>高校選手権女子</t>
  </si>
  <si>
    <t>大会参加制限</t>
  </si>
  <si>
    <t>一人</t>
  </si>
  <si>
    <t>種目まで</t>
  </si>
  <si>
    <t>同一種目</t>
  </si>
  <si>
    <t>人まで</t>
  </si>
  <si>
    <t>100m</t>
  </si>
  <si>
    <t>※ 監督が外部指導者の場合は、必ず当該学校
   職員の引率指導者名を書いてください
※ 最高記録は、新人戦以降の公認記録を記入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</si>
  <si>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</si>
  <si>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</si>
  <si>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</si>
  <si>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</si>
  <si>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</si>
  <si>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</si>
  <si>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</si>
  <si>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</si>
  <si>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5000mW</t>
  </si>
  <si>
    <t>砲丸</t>
  </si>
  <si>
    <t>円盤</t>
  </si>
  <si>
    <t>やり</t>
  </si>
  <si>
    <t>高校男子</t>
  </si>
  <si>
    <r>
      <t>氏名</t>
    </r>
    <r>
      <rPr>
        <sz val="10"/>
        <rFont val="ＭＳ 明朝"/>
        <family val="1"/>
      </rPr>
      <t>(漢字)</t>
    </r>
  </si>
  <si>
    <r>
      <t>生年月日</t>
    </r>
    <r>
      <rPr>
        <sz val="10"/>
        <rFont val="ＭＳ 明朝"/>
        <family val="1"/>
      </rPr>
      <t>(西暦)</t>
    </r>
  </si>
  <si>
    <t>女子データ入力表</t>
  </si>
  <si>
    <t>3000m</t>
  </si>
  <si>
    <t>100mH</t>
  </si>
  <si>
    <t>リレー個票を印刷します</t>
  </si>
  <si>
    <t xml:space="preserve">  登録データ入力表</t>
  </si>
  <si>
    <t>姓のみ</t>
  </si>
  <si>
    <t>(漢字)</t>
  </si>
  <si>
    <t>名のみ</t>
  </si>
  <si>
    <t>性別</t>
  </si>
  <si>
    <t>和暦</t>
  </si>
  <si>
    <t>西暦</t>
  </si>
  <si>
    <t>学年</t>
  </si>
  <si>
    <r>
      <t>☆</t>
    </r>
    <r>
      <rPr>
        <b/>
        <sz val="12"/>
        <color indexed="12"/>
        <rFont val="ＭＳ 明朝"/>
        <family val="1"/>
      </rPr>
      <t xml:space="preserve"> 男女ともこの表に入力してください</t>
    </r>
  </si>
  <si>
    <r>
      <t>☆</t>
    </r>
    <r>
      <rPr>
        <b/>
        <sz val="12"/>
        <color indexed="12"/>
        <rFont val="ＭＳ 明朝"/>
        <family val="1"/>
      </rPr>
      <t xml:space="preserve"> 学年と誕生月を入力すると、誕生年(西暦)が表示されます</t>
    </r>
  </si>
  <si>
    <t>　誕生年の参考</t>
  </si>
  <si>
    <t>*　処理をする項目を選んでください　*</t>
  </si>
  <si>
    <t>*　「 学 校 名 」を選んでください　*</t>
  </si>
  <si>
    <t>右の西暦－和暦の比較表を参考にして確認してください</t>
  </si>
  <si>
    <t>　　※ 過年度入学者・留年者の誕生年(西暦)は直接入力してください</t>
  </si>
  <si>
    <t>ﾄｽ ｺｳｺｳ</t>
  </si>
  <si>
    <t>ﾄｽ ｺｳｷﾞｮｳ</t>
  </si>
  <si>
    <t>鳥栖工業高等学校</t>
  </si>
  <si>
    <t>ﾄｽ ｼｮｳｷﾞｮｳ</t>
  </si>
  <si>
    <t>鳥栖商業高等学校</t>
  </si>
  <si>
    <t>ﾐﾔｷ ｺｳｺｳ</t>
  </si>
  <si>
    <t>ｶﾝｻﾞｷ ｺｳｺｳ</t>
  </si>
  <si>
    <t>ｶﾝｻﾞｷｾｲﾒｲ ｺｳｺｳ</t>
  </si>
  <si>
    <t>ｻｶﾞﾋｶﾞｼ ｺｳｺｳ</t>
  </si>
  <si>
    <t>ｻｶﾞﾆｼ ｺｳｺｳ</t>
  </si>
  <si>
    <t>ｻｶﾞｷﾀ ｺｳｺｳ</t>
  </si>
  <si>
    <t>ｻｶﾞ ｺｳｷﾞｮｳ</t>
  </si>
  <si>
    <t>佐賀工業高等学校</t>
  </si>
  <si>
    <t>ｻｶﾞ ｼｮｳｷﾞｮｳ</t>
  </si>
  <si>
    <t>佐賀商業高等学校</t>
  </si>
  <si>
    <t>ﾀｸ ｺｳｺｳ</t>
  </si>
  <si>
    <t>多久高等学校</t>
  </si>
  <si>
    <t>佐賀県立多久高等学校</t>
  </si>
  <si>
    <t>ｳｼﾂﾞ ｺｳｺｳ</t>
  </si>
  <si>
    <t>唐津商業高等学校</t>
  </si>
  <si>
    <t>唐津工業高等学校</t>
  </si>
  <si>
    <t>ｶﾗﾂｾｲｼｮｳ ｺｳｺｳ</t>
  </si>
  <si>
    <t>唐津青翔高等学校</t>
  </si>
  <si>
    <t>佐賀県立唐津青翔高等学校</t>
  </si>
  <si>
    <t>有田工業高等学校</t>
  </si>
  <si>
    <t>佐賀農業高等学校</t>
  </si>
  <si>
    <t>ｳﾚｼﾉ ｺｳｺｳ</t>
  </si>
  <si>
    <t>嬉野高等学校</t>
  </si>
  <si>
    <t>佐賀県立嬉野高等学校</t>
  </si>
  <si>
    <t>ﾛｳｶﾞｯｺｳ</t>
  </si>
  <si>
    <t>ﾎｸﾘｮｳ ｺｳｺｳ</t>
  </si>
  <si>
    <t>北陵高等学校</t>
  </si>
  <si>
    <t>佐女短大附佐賀女子高校</t>
  </si>
  <si>
    <t>佐賀県立致遠館高等学校</t>
  </si>
  <si>
    <t>ｶﾗﾂｶｲｼﾞｮｳｷﾞｼﾞｭﾂ</t>
  </si>
  <si>
    <t>唐津海上技術学校</t>
  </si>
  <si>
    <t>唐海技</t>
  </si>
  <si>
    <t>国立唐津海上技術学校</t>
  </si>
  <si>
    <t>ﾓｳｶﾞｯｺｳ</t>
  </si>
  <si>
    <t>盲学校</t>
  </si>
  <si>
    <t>学校を選んでください</t>
  </si>
  <si>
    <t>ﾜｾﾀﾞｻｶﾞ</t>
  </si>
  <si>
    <t>早稲田佐賀高等学校</t>
  </si>
  <si>
    <t>金立特別支援学校</t>
  </si>
  <si>
    <t>大和特別支援学校</t>
  </si>
  <si>
    <t>伊万里特別支援学校</t>
  </si>
  <si>
    <t>佐賀県立金立特別支援学校</t>
  </si>
  <si>
    <t>佐賀県立大和特別支援学校</t>
  </si>
  <si>
    <t>佐賀県立伊万里特別支援学校</t>
  </si>
  <si>
    <t>413054</t>
  </si>
  <si>
    <t>ｷﾝﾘｭｳ ﾄｸﾍﾞﾂｼｴﾝ</t>
  </si>
  <si>
    <t>ﾔﾏﾄ ﾄｸﾍﾞﾂｼｴﾝ</t>
  </si>
  <si>
    <t>ｲﾏﾘ ﾄｸﾍﾞﾂｼｴﾝ</t>
  </si>
  <si>
    <t>ｶﾗﾂ ﾄｸﾍﾞﾂｼｴﾝ</t>
  </si>
  <si>
    <t>唐津特別支援学校</t>
  </si>
  <si>
    <t>佐賀県立唐津特別支援学校</t>
  </si>
  <si>
    <t>金立特支</t>
  </si>
  <si>
    <t>大和特支</t>
  </si>
  <si>
    <t>伊万里支</t>
  </si>
  <si>
    <t>金立支</t>
  </si>
  <si>
    <t>大和支</t>
  </si>
  <si>
    <t>伊特支</t>
  </si>
  <si>
    <t>唐特支</t>
  </si>
  <si>
    <t>唐津特支</t>
  </si>
  <si>
    <t>棒高跳</t>
  </si>
  <si>
    <t>三段跳</t>
  </si>
  <si>
    <t>ハンマー</t>
  </si>
  <si>
    <t>07200</t>
  </si>
  <si>
    <t>07400</t>
  </si>
  <si>
    <t>09400</t>
  </si>
  <si>
    <t>高校女子</t>
  </si>
  <si>
    <t>(総体）</t>
  </si>
  <si>
    <t>（新人）</t>
  </si>
  <si>
    <t>ハンマー</t>
  </si>
  <si>
    <t>100-OP</t>
  </si>
  <si>
    <t>3000-OP</t>
  </si>
  <si>
    <t>07200</t>
  </si>
  <si>
    <t>07400</t>
  </si>
  <si>
    <t>09400</t>
  </si>
  <si>
    <t>ハンマー</t>
  </si>
  <si>
    <r>
      <rPr>
        <sz val="12"/>
        <rFont val="ＭＳ 明朝"/>
        <family val="1"/>
      </rPr>
      <t>5</t>
    </r>
    <r>
      <rPr>
        <sz val="12"/>
        <rFont val="ＭＳ 明朝"/>
        <family val="1"/>
      </rPr>
      <t>000</t>
    </r>
    <r>
      <rPr>
        <sz val="12"/>
        <rFont val="ＭＳ 明朝"/>
        <family val="1"/>
      </rPr>
      <t>mW</t>
    </r>
  </si>
  <si>
    <t>06100</t>
  </si>
  <si>
    <r>
      <t>1</t>
    </r>
    <r>
      <rPr>
        <sz val="10"/>
        <rFont val="ＭＳ 明朝"/>
        <family val="1"/>
      </rPr>
      <t>/100</t>
    </r>
  </si>
  <si>
    <t>秒(点</t>
  </si>
  <si>
    <t>女子申込　個票</t>
  </si>
  <si>
    <t/>
  </si>
  <si>
    <t>伊万里実業高等学校</t>
  </si>
  <si>
    <t>佐賀県立伊万里実業高等学校</t>
  </si>
  <si>
    <t>※番組編成に使用するため公式記録の記入をお願いします。</t>
  </si>
  <si>
    <t>鳥栖高</t>
  </si>
  <si>
    <t>鳥栖工</t>
  </si>
  <si>
    <t>鳥栖商</t>
  </si>
  <si>
    <t>三養基</t>
  </si>
  <si>
    <t>神埼高</t>
  </si>
  <si>
    <t>清明高</t>
  </si>
  <si>
    <t>佐賀東</t>
  </si>
  <si>
    <t>佐賀西</t>
  </si>
  <si>
    <t>佐賀北</t>
  </si>
  <si>
    <t>致遠館</t>
  </si>
  <si>
    <t>佐賀工</t>
  </si>
  <si>
    <t>佐賀商</t>
  </si>
  <si>
    <t>高志館</t>
  </si>
  <si>
    <t>小城高</t>
  </si>
  <si>
    <t>多久高</t>
  </si>
  <si>
    <t>牛津高</t>
  </si>
  <si>
    <t>厳木高</t>
  </si>
  <si>
    <t>唐津工</t>
  </si>
  <si>
    <t>唐津商</t>
  </si>
  <si>
    <t>唐津東</t>
  </si>
  <si>
    <t>唐津西</t>
  </si>
  <si>
    <t>唐津南</t>
  </si>
  <si>
    <t>青翔高</t>
  </si>
  <si>
    <t>伊万里</t>
  </si>
  <si>
    <t>伊実高</t>
  </si>
  <si>
    <t>有田工</t>
  </si>
  <si>
    <t>白石高</t>
  </si>
  <si>
    <t>佐賀農</t>
  </si>
  <si>
    <t>武雄高</t>
  </si>
  <si>
    <t>鹿島高</t>
  </si>
  <si>
    <t>太良高</t>
  </si>
  <si>
    <t>嬉野高</t>
  </si>
  <si>
    <t>東明館</t>
  </si>
  <si>
    <t>龍谷高</t>
  </si>
  <si>
    <t>清和高</t>
  </si>
  <si>
    <t>佐女高</t>
  </si>
  <si>
    <t>佐学高</t>
  </si>
  <si>
    <t>北陵高</t>
  </si>
  <si>
    <t>弘学館</t>
  </si>
  <si>
    <t>早稲佐</t>
  </si>
  <si>
    <t>敬徳高</t>
  </si>
  <si>
    <t>ろう学</t>
  </si>
  <si>
    <t>鳥栖工業高</t>
  </si>
  <si>
    <t>鳥栖商業高</t>
  </si>
  <si>
    <t>三養基高</t>
  </si>
  <si>
    <t>神埼清明高</t>
  </si>
  <si>
    <t>佐賀東高</t>
  </si>
  <si>
    <t>佐賀西高</t>
  </si>
  <si>
    <t>佐賀北高</t>
  </si>
  <si>
    <t>致遠館高</t>
  </si>
  <si>
    <t>佐賀工業高</t>
  </si>
  <si>
    <t>佐賀商業高</t>
  </si>
  <si>
    <t>高志館高</t>
  </si>
  <si>
    <t>唐津工業高</t>
  </si>
  <si>
    <t>唐津商業高</t>
  </si>
  <si>
    <t>唐津東高</t>
  </si>
  <si>
    <t>唐津西高</t>
  </si>
  <si>
    <t>唐津南高</t>
  </si>
  <si>
    <t>唐津青翔高</t>
  </si>
  <si>
    <t>伊万里高</t>
  </si>
  <si>
    <t>伊万里実業高</t>
  </si>
  <si>
    <t>有田工業高</t>
  </si>
  <si>
    <t>佐賀農業高</t>
  </si>
  <si>
    <t>東明館高</t>
  </si>
  <si>
    <t>佐賀清和高</t>
  </si>
  <si>
    <t>佐賀女子高</t>
  </si>
  <si>
    <t>佐賀学園高</t>
  </si>
  <si>
    <t>弘学館高</t>
  </si>
  <si>
    <t>早稲田佐賀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</si>
</sst>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-411]ggge&quot;年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8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.5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8"/>
      <name val="ＭＳ 明朝"/>
      <family val="1"/>
    </font>
    <font>
      <b/>
      <sz val="18"/>
      <name val="ＭＳ ゴシック"/>
      <family val="3"/>
    </font>
    <font>
      <sz val="26"/>
      <color indexed="10"/>
      <name val="ＭＳ 明朝"/>
      <family val="1"/>
    </font>
    <font>
      <sz val="10"/>
      <color indexed="10"/>
      <name val="ＭＳ 明朝"/>
      <family val="1"/>
    </font>
    <font>
      <sz val="10.5"/>
      <name val="ＭＳ 明朝"/>
      <family val="1"/>
    </font>
    <font>
      <sz val="15.5"/>
      <name val="ＭＳ 明朝"/>
      <family val="1"/>
    </font>
    <font>
      <sz val="12"/>
      <name val="Times New Roman"/>
      <family val="1"/>
    </font>
    <font>
      <sz val="13"/>
      <name val="ＭＳ 明朝"/>
      <family val="1"/>
    </font>
    <font>
      <sz val="12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color indexed="10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b/>
      <sz val="14"/>
      <color indexed="10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i/>
      <sz val="12"/>
      <name val="ＭＳ 明朝"/>
      <family val="1"/>
    </font>
    <font>
      <b/>
      <sz val="16"/>
      <color indexed="10"/>
      <name val="ＭＳ 明朝"/>
      <family val="1"/>
    </font>
    <font>
      <b/>
      <sz val="16"/>
      <name val="ＭＳ 明朝"/>
      <family val="1"/>
    </font>
    <font>
      <sz val="16"/>
      <color indexed="10"/>
      <name val="ＭＳ 明朝"/>
      <family val="1"/>
    </font>
    <font>
      <sz val="10.5"/>
      <name val="ＭＳ 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3"/>
      <name val="ＭＳ 明朝"/>
      <family val="1"/>
    </font>
    <font>
      <sz val="14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8"/>
      <name val="ＭＳ 明朝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/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4" fillId="31" borderId="4" applyNumberFormat="0" applyAlignment="0" applyProtection="0"/>
    <xf numFmtId="0" fontId="14" fillId="0" borderId="0" applyNumberFormat="0" applyFill="0" applyBorder="0" applyAlignment="0" applyProtection="0"/>
    <xf numFmtId="1" fontId="2" fillId="0" borderId="0">
      <alignment/>
      <protection/>
    </xf>
    <xf numFmtId="0" fontId="85" fillId="32" borderId="0" applyNumberFormat="0" applyBorder="0" applyAlignment="0" applyProtection="0"/>
  </cellStyleXfs>
  <cellXfs count="7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" fontId="4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1" fontId="4" fillId="0" borderId="16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quotePrefix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quotePrefix="1">
      <alignment horizontal="center" vertical="center"/>
    </xf>
    <xf numFmtId="0" fontId="0" fillId="0" borderId="28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1" xfId="0" applyFont="1" applyFill="1" applyBorder="1" applyAlignment="1">
      <alignment horizontal="center" vertical="center"/>
    </xf>
    <xf numFmtId="14" fontId="0" fillId="34" borderId="31" xfId="0" applyNumberFormat="1" applyFill="1" applyBorder="1" applyAlignment="1">
      <alignment horizontal="center" vertical="center"/>
    </xf>
    <xf numFmtId="0" fontId="0" fillId="34" borderId="3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34" borderId="31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1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1" fontId="4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0" fontId="4" fillId="0" borderId="45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quotePrefix="1">
      <alignment horizontal="center" vertical="center"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49" fontId="23" fillId="0" borderId="0" xfId="0" applyNumberFormat="1" applyFont="1" applyAlignment="1">
      <alignment vertical="center"/>
    </xf>
    <xf numFmtId="0" fontId="0" fillId="0" borderId="49" xfId="0" applyFont="1" applyBorder="1" applyAlignment="1" quotePrefix="1">
      <alignment horizontal="center" vertical="center"/>
    </xf>
    <xf numFmtId="0" fontId="24" fillId="0" borderId="50" xfId="0" applyNumberFormat="1" applyFont="1" applyBorder="1" applyAlignment="1" applyProtection="1">
      <alignment horizontal="center" vertical="center"/>
      <protection locked="0"/>
    </xf>
    <xf numFmtId="0" fontId="24" fillId="0" borderId="51" xfId="0" applyNumberFormat="1" applyFont="1" applyBorder="1" applyAlignment="1" applyProtection="1">
      <alignment horizontal="center" vertical="center"/>
      <protection locked="0"/>
    </xf>
    <xf numFmtId="0" fontId="24" fillId="0" borderId="52" xfId="0" applyNumberFormat="1" applyFont="1" applyBorder="1" applyAlignment="1" applyProtection="1">
      <alignment horizontal="center" vertical="center"/>
      <protection locked="0"/>
    </xf>
    <xf numFmtId="0" fontId="24" fillId="0" borderId="5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55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12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0" fontId="0" fillId="0" borderId="7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vertical="center"/>
      <protection/>
    </xf>
    <xf numFmtId="0" fontId="12" fillId="0" borderId="73" xfId="0" applyFont="1" applyBorder="1" applyAlignment="1" applyProtection="1">
      <alignment vertical="center"/>
      <protection/>
    </xf>
    <xf numFmtId="0" fontId="12" fillId="0" borderId="74" xfId="0" applyFont="1" applyBorder="1" applyAlignment="1" applyProtection="1">
      <alignment vertical="center"/>
      <protection/>
    </xf>
    <xf numFmtId="0" fontId="12" fillId="0" borderId="66" xfId="0" applyFont="1" applyBorder="1" applyAlignment="1" applyProtection="1">
      <alignment vertical="center"/>
      <protection/>
    </xf>
    <xf numFmtId="0" fontId="12" fillId="0" borderId="75" xfId="0" applyFont="1" applyBorder="1" applyAlignment="1" applyProtection="1">
      <alignment vertical="center"/>
      <protection/>
    </xf>
    <xf numFmtId="49" fontId="0" fillId="0" borderId="76" xfId="0" applyNumberFormat="1" applyFont="1" applyBorder="1" applyAlignment="1" applyProtection="1">
      <alignment horizontal="center" vertical="center"/>
      <protection locked="0"/>
    </xf>
    <xf numFmtId="49" fontId="0" fillId="0" borderId="77" xfId="0" applyNumberFormat="1" applyFont="1" applyBorder="1" applyAlignment="1" applyProtection="1">
      <alignment horizontal="center" vertical="center"/>
      <protection locked="0"/>
    </xf>
    <xf numFmtId="49" fontId="0" fillId="0" borderId="78" xfId="0" applyNumberFormat="1" applyFont="1" applyBorder="1" applyAlignment="1" applyProtection="1">
      <alignment horizontal="center" vertical="center"/>
      <protection locked="0"/>
    </xf>
    <xf numFmtId="49" fontId="0" fillId="0" borderId="79" xfId="0" applyNumberFormat="1" applyFont="1" applyBorder="1" applyAlignment="1" applyProtection="1">
      <alignment horizontal="center" vertical="center"/>
      <protection locked="0"/>
    </xf>
    <xf numFmtId="49" fontId="0" fillId="0" borderId="80" xfId="0" applyNumberFormat="1" applyFont="1" applyBorder="1" applyAlignment="1" applyProtection="1">
      <alignment horizontal="center" vertical="center"/>
      <protection locked="0"/>
    </xf>
    <xf numFmtId="49" fontId="0" fillId="0" borderId="81" xfId="0" applyNumberFormat="1" applyFont="1" applyBorder="1" applyAlignment="1" applyProtection="1">
      <alignment horizontal="center" vertical="center"/>
      <protection locked="0"/>
    </xf>
    <xf numFmtId="49" fontId="0" fillId="0" borderId="82" xfId="0" applyNumberFormat="1" applyFont="1" applyBorder="1" applyAlignment="1" applyProtection="1">
      <alignment horizontal="center" vertical="center"/>
      <protection locked="0"/>
    </xf>
    <xf numFmtId="49" fontId="0" fillId="0" borderId="83" xfId="0" applyNumberFormat="1" applyFont="1" applyBorder="1" applyAlignment="1" applyProtection="1">
      <alignment horizontal="center" vertical="center"/>
      <protection locked="0"/>
    </xf>
    <xf numFmtId="49" fontId="0" fillId="0" borderId="84" xfId="0" applyNumberFormat="1" applyFont="1" applyBorder="1" applyAlignment="1" applyProtection="1">
      <alignment horizontal="center" vertical="center"/>
      <protection locked="0"/>
    </xf>
    <xf numFmtId="58" fontId="0" fillId="0" borderId="0" xfId="0" applyNumberFormat="1" applyFill="1" applyBorder="1" applyAlignment="1">
      <alignment horizontal="center" vertical="center"/>
    </xf>
    <xf numFmtId="58" fontId="0" fillId="0" borderId="32" xfId="0" applyNumberFormat="1" applyFill="1" applyBorder="1" applyAlignment="1">
      <alignment horizontal="center" vertical="center"/>
    </xf>
    <xf numFmtId="0" fontId="0" fillId="0" borderId="29" xfId="0" applyNumberFormat="1" applyBorder="1" applyAlignment="1">
      <alignment vertical="center"/>
    </xf>
    <xf numFmtId="0" fontId="28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29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8" fillId="0" borderId="62" xfId="0" applyFont="1" applyBorder="1" applyAlignment="1" applyProtection="1">
      <alignment horizontal="center" vertical="center"/>
      <protection/>
    </xf>
    <xf numFmtId="0" fontId="31" fillId="0" borderId="31" xfId="0" applyFont="1" applyBorder="1" applyAlignment="1" applyProtection="1">
      <alignment horizontal="center" vertical="center"/>
      <protection/>
    </xf>
    <xf numFmtId="0" fontId="31" fillId="0" borderId="29" xfId="0" applyFont="1" applyBorder="1" applyAlignment="1" applyProtection="1">
      <alignment vertical="center"/>
      <protection/>
    </xf>
    <xf numFmtId="0" fontId="31" fillId="0" borderId="32" xfId="0" applyFont="1" applyBorder="1" applyAlignment="1" applyProtection="1">
      <alignment vertical="center"/>
      <protection/>
    </xf>
    <xf numFmtId="0" fontId="31" fillId="0" borderId="66" xfId="0" applyFont="1" applyBorder="1" applyAlignment="1" applyProtection="1">
      <alignment vertical="center"/>
      <protection/>
    </xf>
    <xf numFmtId="0" fontId="31" fillId="0" borderId="69" xfId="0" applyFont="1" applyBorder="1" applyAlignment="1" applyProtection="1">
      <alignment horizontal="center" vertical="center"/>
      <protection/>
    </xf>
    <xf numFmtId="0" fontId="31" fillId="0" borderId="73" xfId="0" applyFont="1" applyBorder="1" applyAlignment="1" applyProtection="1">
      <alignment vertical="center"/>
      <protection/>
    </xf>
    <xf numFmtId="0" fontId="31" fillId="0" borderId="74" xfId="0" applyFont="1" applyBorder="1" applyAlignment="1" applyProtection="1">
      <alignment vertical="center"/>
      <protection/>
    </xf>
    <xf numFmtId="0" fontId="31" fillId="0" borderId="75" xfId="0" applyFont="1" applyBorder="1" applyAlignment="1" applyProtection="1">
      <alignment vertical="center"/>
      <protection/>
    </xf>
    <xf numFmtId="0" fontId="33" fillId="0" borderId="55" xfId="0" applyFont="1" applyBorder="1" applyAlignment="1" applyProtection="1">
      <alignment vertical="center"/>
      <protection/>
    </xf>
    <xf numFmtId="0" fontId="33" fillId="0" borderId="56" xfId="0" applyFont="1" applyBorder="1" applyAlignment="1" applyProtection="1">
      <alignment vertical="center"/>
      <protection/>
    </xf>
    <xf numFmtId="0" fontId="33" fillId="0" borderId="57" xfId="0" applyFont="1" applyBorder="1" applyAlignment="1" applyProtection="1">
      <alignment vertical="center"/>
      <protection/>
    </xf>
    <xf numFmtId="0" fontId="33" fillId="0" borderId="58" xfId="0" applyFont="1" applyBorder="1" applyAlignment="1" applyProtection="1">
      <alignment vertical="center"/>
      <protection/>
    </xf>
    <xf numFmtId="0" fontId="33" fillId="0" borderId="85" xfId="0" applyFont="1" applyBorder="1" applyAlignment="1" applyProtection="1">
      <alignment horizontal="center" vertical="center"/>
      <protection/>
    </xf>
    <xf numFmtId="0" fontId="32" fillId="0" borderId="60" xfId="0" applyFont="1" applyBorder="1" applyAlignment="1" applyProtection="1">
      <alignment horizontal="center" vertical="center"/>
      <protection/>
    </xf>
    <xf numFmtId="0" fontId="33" fillId="0" borderId="60" xfId="0" applyFont="1" applyBorder="1" applyAlignment="1" applyProtection="1">
      <alignment horizontal="center" vertical="center"/>
      <protection/>
    </xf>
    <xf numFmtId="0" fontId="34" fillId="0" borderId="86" xfId="0" applyFont="1" applyBorder="1" applyAlignment="1" applyProtection="1">
      <alignment horizontal="center" vertical="center"/>
      <protection/>
    </xf>
    <xf numFmtId="0" fontId="33" fillId="0" borderId="64" xfId="0" applyFont="1" applyBorder="1" applyAlignment="1" applyProtection="1">
      <alignment vertical="center"/>
      <protection/>
    </xf>
    <xf numFmtId="0" fontId="33" fillId="0" borderId="58" xfId="0" applyFont="1" applyBorder="1" applyAlignment="1" applyProtection="1">
      <alignment/>
      <protection/>
    </xf>
    <xf numFmtId="0" fontId="33" fillId="0" borderId="87" xfId="0" applyFont="1" applyBorder="1" applyAlignment="1" applyProtection="1">
      <alignment horizontal="center"/>
      <protection/>
    </xf>
    <xf numFmtId="0" fontId="33" fillId="0" borderId="88" xfId="0" applyFont="1" applyBorder="1" applyAlignment="1" applyProtection="1">
      <alignment horizontal="center"/>
      <protection/>
    </xf>
    <xf numFmtId="0" fontId="33" fillId="0" borderId="64" xfId="0" applyFont="1" applyBorder="1" applyAlignment="1" applyProtection="1">
      <alignment/>
      <protection/>
    </xf>
    <xf numFmtId="0" fontId="34" fillId="0" borderId="58" xfId="0" applyFont="1" applyBorder="1" applyAlignment="1" applyProtection="1">
      <alignment vertical="center"/>
      <protection/>
    </xf>
    <xf numFmtId="0" fontId="33" fillId="0" borderId="89" xfId="0" applyFont="1" applyBorder="1" applyAlignment="1" applyProtection="1">
      <alignment horizontal="center" vertical="center"/>
      <protection/>
    </xf>
    <xf numFmtId="0" fontId="33" fillId="0" borderId="90" xfId="0" applyFont="1" applyBorder="1" applyAlignment="1" applyProtection="1">
      <alignment horizontal="center" vertical="center"/>
      <protection/>
    </xf>
    <xf numFmtId="0" fontId="34" fillId="0" borderId="64" xfId="0" applyFont="1" applyBorder="1" applyAlignment="1" applyProtection="1">
      <alignment vertical="center"/>
      <protection/>
    </xf>
    <xf numFmtId="0" fontId="33" fillId="0" borderId="91" xfId="0" applyFont="1" applyBorder="1" applyAlignment="1" applyProtection="1">
      <alignment horizontal="center" vertical="center"/>
      <protection/>
    </xf>
    <xf numFmtId="0" fontId="32" fillId="0" borderId="92" xfId="0" applyFont="1" applyBorder="1" applyAlignment="1" applyProtection="1">
      <alignment vertical="center"/>
      <protection/>
    </xf>
    <xf numFmtId="0" fontId="34" fillId="0" borderId="93" xfId="0" applyFont="1" applyBorder="1" applyAlignment="1" applyProtection="1">
      <alignment horizontal="center" vertical="center"/>
      <protection/>
    </xf>
    <xf numFmtId="0" fontId="34" fillId="0" borderId="94" xfId="0" applyFont="1" applyBorder="1" applyAlignment="1" applyProtection="1">
      <alignment horizontal="center" vertical="center"/>
      <protection/>
    </xf>
    <xf numFmtId="0" fontId="33" fillId="0" borderId="70" xfId="0" applyFont="1" applyBorder="1" applyAlignment="1" applyProtection="1">
      <alignment vertical="center"/>
      <protection/>
    </xf>
    <xf numFmtId="0" fontId="33" fillId="0" borderId="71" xfId="0" applyFont="1" applyBorder="1" applyAlignment="1" applyProtection="1">
      <alignment vertical="center"/>
      <protection/>
    </xf>
    <xf numFmtId="0" fontId="33" fillId="0" borderId="72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hidden="1"/>
    </xf>
    <xf numFmtId="0" fontId="0" fillId="0" borderId="31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5" fillId="33" borderId="31" xfId="0" applyFont="1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3" borderId="95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 quotePrefix="1">
      <alignment horizontal="center" vertical="center"/>
      <protection hidden="1"/>
    </xf>
    <xf numFmtId="0" fontId="0" fillId="0" borderId="0" xfId="0" applyFont="1" applyFill="1" applyBorder="1" applyAlignment="1" applyProtection="1" quotePrefix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35" borderId="31" xfId="0" applyFill="1" applyBorder="1" applyAlignment="1" applyProtection="1">
      <alignment horizontal="center" vertical="center"/>
      <protection hidden="1"/>
    </xf>
    <xf numFmtId="0" fontId="11" fillId="36" borderId="31" xfId="0" applyFont="1" applyFill="1" applyBorder="1" applyAlignment="1" applyProtection="1">
      <alignment horizontal="center" vertical="center"/>
      <protection hidden="1"/>
    </xf>
    <xf numFmtId="49" fontId="0" fillId="0" borderId="31" xfId="0" applyNumberFormat="1" applyBorder="1" applyAlignment="1" applyProtection="1">
      <alignment horizontal="center" vertical="center"/>
      <protection hidden="1"/>
    </xf>
    <xf numFmtId="0" fontId="11" fillId="37" borderId="3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34" borderId="96" xfId="0" applyFill="1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 vertical="center"/>
      <protection hidden="1"/>
    </xf>
    <xf numFmtId="0" fontId="27" fillId="38" borderId="96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vertical="center"/>
      <protection hidden="1"/>
    </xf>
    <xf numFmtId="9" fontId="0" fillId="0" borderId="96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 applyFill="1" applyBorder="1" applyAlignment="1" applyProtection="1">
      <alignment vertical="center"/>
      <protection hidden="1"/>
    </xf>
    <xf numFmtId="0" fontId="0" fillId="0" borderId="31" xfId="0" applyBorder="1" applyAlignment="1" applyProtection="1">
      <alignment horizontal="center" vertical="center"/>
      <protection hidden="1" locked="0"/>
    </xf>
    <xf numFmtId="0" fontId="0" fillId="0" borderId="95" xfId="0" applyBorder="1" applyAlignment="1" applyProtection="1">
      <alignment horizontal="center" vertical="center"/>
      <protection hidden="1" locked="0"/>
    </xf>
    <xf numFmtId="49" fontId="0" fillId="0" borderId="31" xfId="0" applyNumberFormat="1" applyBorder="1" applyAlignment="1" applyProtection="1">
      <alignment horizontal="center" vertical="center"/>
      <protection hidden="1" locked="0"/>
    </xf>
    <xf numFmtId="0" fontId="0" fillId="0" borderId="46" xfId="0" applyNumberFormat="1" applyFont="1" applyBorder="1" applyAlignment="1" applyProtection="1">
      <alignment vertical="center"/>
      <protection hidden="1"/>
    </xf>
    <xf numFmtId="0" fontId="0" fillId="0" borderId="24" xfId="0" applyNumberFormat="1" applyFont="1" applyBorder="1" applyAlignment="1" applyProtection="1">
      <alignment vertical="center"/>
      <protection hidden="1"/>
    </xf>
    <xf numFmtId="0" fontId="0" fillId="0" borderId="25" xfId="0" applyNumberFormat="1" applyFont="1" applyBorder="1" applyAlignment="1" applyProtection="1">
      <alignment vertical="center"/>
      <protection hidden="1"/>
    </xf>
    <xf numFmtId="0" fontId="0" fillId="0" borderId="46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18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 quotePrefix="1">
      <alignment horizontal="center"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vertical="center"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 quotePrefix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8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4" fillId="0" borderId="99" xfId="0" applyFont="1" applyBorder="1" applyAlignment="1" applyProtection="1">
      <alignment vertical="center"/>
      <protection hidden="1"/>
    </xf>
    <xf numFmtId="0" fontId="4" fillId="0" borderId="100" xfId="0" applyFont="1" applyBorder="1" applyAlignment="1" applyProtection="1">
      <alignment horizontal="center" vertical="center"/>
      <protection hidden="1"/>
    </xf>
    <xf numFmtId="0" fontId="4" fillId="0" borderId="10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horizontal="left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102" xfId="0" applyNumberFormat="1" applyFont="1" applyBorder="1" applyAlignment="1" applyProtection="1">
      <alignment horizontal="center" vertical="center"/>
      <protection hidden="1"/>
    </xf>
    <xf numFmtId="0" fontId="4" fillId="0" borderId="103" xfId="0" applyFont="1" applyBorder="1" applyAlignment="1" applyProtection="1">
      <alignment horizontal="center" vertical="center"/>
      <protection hidden="1"/>
    </xf>
    <xf numFmtId="0" fontId="4" fillId="0" borderId="104" xfId="0" applyFont="1" applyBorder="1" applyAlignment="1" applyProtection="1">
      <alignment horizontal="center" vertical="center"/>
      <protection hidden="1"/>
    </xf>
    <xf numFmtId="0" fontId="4" fillId="0" borderId="105" xfId="0" applyFont="1" applyBorder="1" applyAlignment="1" applyProtection="1">
      <alignment vertical="center"/>
      <protection hidden="1"/>
    </xf>
    <xf numFmtId="0" fontId="4" fillId="0" borderId="105" xfId="0" applyFont="1" applyBorder="1" applyAlignment="1" applyProtection="1">
      <alignment horizontal="center" vertical="center"/>
      <protection hidden="1"/>
    </xf>
    <xf numFmtId="0" fontId="4" fillId="0" borderId="106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107" xfId="0" applyFont="1" applyBorder="1" applyAlignment="1" applyProtection="1">
      <alignment horizontal="center" vertical="center"/>
      <protection hidden="1"/>
    </xf>
    <xf numFmtId="0" fontId="4" fillId="0" borderId="108" xfId="0" applyFont="1" applyBorder="1" applyAlignment="1" applyProtection="1">
      <alignment horizontal="center" vertical="center"/>
      <protection hidden="1"/>
    </xf>
    <xf numFmtId="0" fontId="4" fillId="0" borderId="109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32" xfId="0" applyFont="1" applyFill="1" applyBorder="1" applyAlignment="1" applyProtection="1">
      <alignment vertical="center"/>
      <protection hidden="1"/>
    </xf>
    <xf numFmtId="0" fontId="0" fillId="0" borderId="110" xfId="0" applyFont="1" applyBorder="1" applyAlignment="1" applyProtection="1">
      <alignment horizontal="center" vertical="center"/>
      <protection hidden="1"/>
    </xf>
    <xf numFmtId="0" fontId="0" fillId="0" borderId="90" xfId="0" applyNumberFormat="1" applyFont="1" applyBorder="1" applyAlignment="1" applyProtection="1">
      <alignment horizontal="center" vertical="center"/>
      <protection hidden="1"/>
    </xf>
    <xf numFmtId="0" fontId="4" fillId="0" borderId="111" xfId="0" applyFont="1" applyBorder="1" applyAlignment="1" applyProtection="1">
      <alignment horizontal="center" vertical="center"/>
      <protection hidden="1"/>
    </xf>
    <xf numFmtId="0" fontId="4" fillId="0" borderId="112" xfId="0" applyFont="1" applyBorder="1" applyAlignment="1" applyProtection="1">
      <alignment horizontal="center" vertical="center"/>
      <protection hidden="1"/>
    </xf>
    <xf numFmtId="0" fontId="4" fillId="0" borderId="113" xfId="0" applyFont="1" applyBorder="1" applyAlignment="1" applyProtection="1">
      <alignment horizontal="center" vertical="center"/>
      <protection hidden="1"/>
    </xf>
    <xf numFmtId="0" fontId="4" fillId="0" borderId="114" xfId="0" applyFont="1" applyBorder="1" applyAlignment="1" applyProtection="1">
      <alignment horizontal="center" vertical="center"/>
      <protection hidden="1"/>
    </xf>
    <xf numFmtId="0" fontId="4" fillId="0" borderId="115" xfId="0" applyFont="1" applyBorder="1" applyAlignment="1" applyProtection="1">
      <alignment horizontal="center" vertical="center"/>
      <protection hidden="1"/>
    </xf>
    <xf numFmtId="1" fontId="4" fillId="0" borderId="110" xfId="0" applyNumberFormat="1" applyFont="1" applyBorder="1" applyAlignment="1" applyProtection="1">
      <alignment vertical="center"/>
      <protection hidden="1"/>
    </xf>
    <xf numFmtId="0" fontId="4" fillId="0" borderId="116" xfId="0" applyFont="1" applyBorder="1" applyAlignment="1" applyProtection="1">
      <alignment vertical="center"/>
      <protection hidden="1"/>
    </xf>
    <xf numFmtId="0" fontId="4" fillId="0" borderId="117" xfId="0" applyFont="1" applyBorder="1" applyAlignment="1" applyProtection="1">
      <alignment horizontal="center" vertical="center"/>
      <protection hidden="1"/>
    </xf>
    <xf numFmtId="0" fontId="4" fillId="0" borderId="118" xfId="0" applyFont="1" applyBorder="1" applyAlignment="1" applyProtection="1">
      <alignment horizontal="center" vertical="center"/>
      <protection hidden="1"/>
    </xf>
    <xf numFmtId="0" fontId="4" fillId="0" borderId="119" xfId="0" applyFont="1" applyBorder="1" applyAlignment="1" applyProtection="1">
      <alignment horizontal="center" vertical="center"/>
      <protection hidden="1"/>
    </xf>
    <xf numFmtId="0" fontId="4" fillId="0" borderId="110" xfId="0" applyFont="1" applyBorder="1" applyAlignment="1" applyProtection="1">
      <alignment horizontal="center" vertical="center"/>
      <protection hidden="1"/>
    </xf>
    <xf numFmtId="0" fontId="4" fillId="0" borderId="90" xfId="0" applyFont="1" applyBorder="1" applyAlignment="1" applyProtection="1">
      <alignment horizontal="center" vertical="center"/>
      <protection hidden="1"/>
    </xf>
    <xf numFmtId="0" fontId="4" fillId="0" borderId="120" xfId="0" applyFont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11" fillId="0" borderId="46" xfId="0" applyFont="1" applyBorder="1" applyAlignment="1" applyProtection="1">
      <alignment/>
      <protection hidden="1" locked="0"/>
    </xf>
    <xf numFmtId="0" fontId="11" fillId="0" borderId="46" xfId="0" applyFont="1" applyBorder="1" applyAlignment="1" applyProtection="1">
      <alignment vertical="center"/>
      <protection hidden="1" locked="0"/>
    </xf>
    <xf numFmtId="0" fontId="0" fillId="0" borderId="121" xfId="0" applyFont="1" applyBorder="1" applyAlignment="1" applyProtection="1">
      <alignment vertical="center"/>
      <protection hidden="1" locked="0"/>
    </xf>
    <xf numFmtId="49" fontId="0" fillId="0" borderId="122" xfId="0" applyNumberFormat="1" applyFont="1" applyBorder="1" applyAlignment="1" applyProtection="1">
      <alignment vertical="center"/>
      <protection hidden="1" locked="0"/>
    </xf>
    <xf numFmtId="49" fontId="0" fillId="0" borderId="123" xfId="0" applyNumberFormat="1" applyFont="1" applyBorder="1" applyAlignment="1" applyProtection="1">
      <alignment vertical="center"/>
      <protection hidden="1" locked="0"/>
    </xf>
    <xf numFmtId="0" fontId="0" fillId="0" borderId="124" xfId="0" applyFont="1" applyBorder="1" applyAlignment="1" applyProtection="1">
      <alignment vertical="center"/>
      <protection hidden="1" locked="0"/>
    </xf>
    <xf numFmtId="0" fontId="0" fillId="0" borderId="125" xfId="0" applyFont="1" applyBorder="1" applyAlignment="1" applyProtection="1">
      <alignment vertical="center"/>
      <protection hidden="1" locked="0"/>
    </xf>
    <xf numFmtId="0" fontId="11" fillId="0" borderId="24" xfId="0" applyFont="1" applyBorder="1" applyAlignment="1" applyProtection="1">
      <alignment/>
      <protection hidden="1" locked="0"/>
    </xf>
    <xf numFmtId="0" fontId="11" fillId="0" borderId="24" xfId="0" applyFont="1" applyBorder="1" applyAlignment="1" applyProtection="1">
      <alignment vertical="center"/>
      <protection hidden="1" locked="0"/>
    </xf>
    <xf numFmtId="0" fontId="0" fillId="0" borderId="37" xfId="0" applyFont="1" applyBorder="1" applyAlignment="1" applyProtection="1">
      <alignment vertical="center"/>
      <protection hidden="1" locked="0"/>
    </xf>
    <xf numFmtId="49" fontId="0" fillId="0" borderId="126" xfId="0" applyNumberFormat="1" applyFont="1" applyBorder="1" applyAlignment="1" applyProtection="1">
      <alignment vertical="center"/>
      <protection hidden="1" locked="0"/>
    </xf>
    <xf numFmtId="49" fontId="0" fillId="0" borderId="127" xfId="0" applyNumberFormat="1" applyFont="1" applyBorder="1" applyAlignment="1" applyProtection="1">
      <alignment vertical="center"/>
      <protection hidden="1" locked="0"/>
    </xf>
    <xf numFmtId="0" fontId="0" fillId="0" borderId="39" xfId="0" applyFont="1" applyBorder="1" applyAlignment="1" applyProtection="1">
      <alignment vertical="center"/>
      <protection hidden="1" locked="0"/>
    </xf>
    <xf numFmtId="0" fontId="0" fillId="0" borderId="128" xfId="0" applyFont="1" applyBorder="1" applyAlignment="1" applyProtection="1">
      <alignment vertical="center"/>
      <protection hidden="1" locked="0"/>
    </xf>
    <xf numFmtId="0" fontId="11" fillId="0" borderId="25" xfId="0" applyFont="1" applyBorder="1" applyAlignment="1" applyProtection="1">
      <alignment/>
      <protection hidden="1" locked="0"/>
    </xf>
    <xf numFmtId="0" fontId="11" fillId="0" borderId="25" xfId="0" applyFont="1" applyBorder="1" applyAlignment="1" applyProtection="1">
      <alignment vertical="center"/>
      <protection hidden="1" locked="0"/>
    </xf>
    <xf numFmtId="0" fontId="0" fillId="0" borderId="40" xfId="0" applyFont="1" applyBorder="1" applyAlignment="1" applyProtection="1">
      <alignment vertical="center"/>
      <protection hidden="1" locked="0"/>
    </xf>
    <xf numFmtId="49" fontId="0" fillId="0" borderId="129" xfId="0" applyNumberFormat="1" applyFont="1" applyBorder="1" applyAlignment="1" applyProtection="1">
      <alignment vertical="center"/>
      <protection hidden="1" locked="0"/>
    </xf>
    <xf numFmtId="49" fontId="0" fillId="0" borderId="130" xfId="0" applyNumberFormat="1" applyFont="1" applyBorder="1" applyAlignment="1" applyProtection="1">
      <alignment vertical="center"/>
      <protection hidden="1" locked="0"/>
    </xf>
    <xf numFmtId="0" fontId="0" fillId="0" borderId="42" xfId="0" applyFont="1" applyBorder="1" applyAlignment="1" applyProtection="1">
      <alignment vertical="center"/>
      <protection hidden="1" locked="0"/>
    </xf>
    <xf numFmtId="0" fontId="0" fillId="0" borderId="131" xfId="0" applyFont="1" applyBorder="1" applyAlignment="1" applyProtection="1">
      <alignment vertical="center"/>
      <protection hidden="1" locked="0"/>
    </xf>
    <xf numFmtId="0" fontId="0" fillId="39" borderId="0" xfId="0" applyFont="1" applyFill="1" applyAlignment="1" applyProtection="1">
      <alignment vertical="center"/>
      <protection hidden="1"/>
    </xf>
    <xf numFmtId="0" fontId="18" fillId="39" borderId="0" xfId="0" applyFont="1" applyFill="1" applyAlignment="1" applyProtection="1">
      <alignment vertical="center"/>
      <protection hidden="1"/>
    </xf>
    <xf numFmtId="0" fontId="0" fillId="39" borderId="0" xfId="0" applyFont="1" applyFill="1" applyBorder="1" applyAlignment="1" applyProtection="1">
      <alignment horizontal="center" vertical="center"/>
      <protection hidden="1"/>
    </xf>
    <xf numFmtId="0" fontId="11" fillId="0" borderId="132" xfId="0" applyFont="1" applyBorder="1" applyAlignment="1" applyProtection="1">
      <alignment horizontal="center" vertical="center"/>
      <protection/>
    </xf>
    <xf numFmtId="0" fontId="0" fillId="0" borderId="133" xfId="0" applyFont="1" applyBorder="1" applyAlignment="1" quotePrefix="1">
      <alignment horizontal="center" vertical="center"/>
    </xf>
    <xf numFmtId="0" fontId="0" fillId="0" borderId="134" xfId="0" applyFont="1" applyBorder="1" applyAlignment="1" quotePrefix="1">
      <alignment horizontal="center" vertical="center"/>
    </xf>
    <xf numFmtId="0" fontId="6" fillId="0" borderId="0" xfId="0" applyFont="1" applyFill="1" applyBorder="1" applyAlignment="1" applyProtection="1">
      <alignment vertical="center"/>
      <protection hidden="1" locked="0"/>
    </xf>
    <xf numFmtId="0" fontId="6" fillId="0" borderId="135" xfId="0" applyFont="1" applyBorder="1" applyAlignment="1" applyProtection="1">
      <alignment horizontal="center" vertical="center"/>
      <protection hidden="1"/>
    </xf>
    <xf numFmtId="0" fontId="6" fillId="0" borderId="136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 quotePrefix="1">
      <alignment horizontal="center" vertical="center"/>
      <protection hidden="1"/>
    </xf>
    <xf numFmtId="0" fontId="12" fillId="0" borderId="98" xfId="0" applyFont="1" applyBorder="1" applyAlignment="1" applyProtection="1" quotePrefix="1">
      <alignment horizontal="center" vertical="center"/>
      <protection hidden="1"/>
    </xf>
    <xf numFmtId="0" fontId="4" fillId="0" borderId="137" xfId="0" applyFont="1" applyBorder="1" applyAlignment="1" applyProtection="1">
      <alignment vertical="center"/>
      <protection hidden="1"/>
    </xf>
    <xf numFmtId="0" fontId="0" fillId="0" borderId="138" xfId="0" applyFont="1" applyBorder="1" applyAlignment="1" applyProtection="1">
      <alignment vertical="center"/>
      <protection hidden="1" locked="0"/>
    </xf>
    <xf numFmtId="0" fontId="0" fillId="0" borderId="139" xfId="0" applyFont="1" applyBorder="1" applyAlignment="1" applyProtection="1">
      <alignment vertical="center"/>
      <protection hidden="1" locked="0"/>
    </xf>
    <xf numFmtId="0" fontId="0" fillId="0" borderId="140" xfId="0" applyFont="1" applyBorder="1" applyAlignment="1" applyProtection="1">
      <alignment vertical="center"/>
      <protection hidden="1" locked="0"/>
    </xf>
    <xf numFmtId="0" fontId="0" fillId="0" borderId="0" xfId="0" applyFont="1" applyBorder="1" applyAlignment="1" applyProtection="1" quotePrefix="1">
      <alignment horizontal="center" vertical="center"/>
      <protection hidden="1"/>
    </xf>
    <xf numFmtId="0" fontId="23" fillId="0" borderId="96" xfId="0" applyFont="1" applyBorder="1" applyAlignment="1" applyProtection="1">
      <alignment vertical="center"/>
      <protection/>
    </xf>
    <xf numFmtId="0" fontId="0" fillId="0" borderId="96" xfId="0" applyFont="1" applyBorder="1" applyAlignment="1" applyProtection="1" quotePrefix="1">
      <alignment horizontal="center" vertical="center"/>
      <protection hidden="1"/>
    </xf>
    <xf numFmtId="0" fontId="0" fillId="0" borderId="96" xfId="0" applyFont="1" applyBorder="1" applyAlignment="1" applyProtection="1">
      <alignment vertical="center"/>
      <protection/>
    </xf>
    <xf numFmtId="0" fontId="0" fillId="0" borderId="9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6" xfId="0" applyFont="1" applyBorder="1" applyAlignme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1" fillId="0" borderId="46" xfId="0" applyFont="1" applyFill="1" applyBorder="1" applyAlignment="1" applyProtection="1">
      <alignment/>
      <protection hidden="1" locked="0"/>
    </xf>
    <xf numFmtId="0" fontId="11" fillId="0" borderId="24" xfId="0" applyFont="1" applyFill="1" applyBorder="1" applyAlignment="1" applyProtection="1">
      <alignment/>
      <protection hidden="1" locked="0"/>
    </xf>
    <xf numFmtId="0" fontId="11" fillId="0" borderId="25" xfId="0" applyFont="1" applyFill="1" applyBorder="1" applyAlignment="1" applyProtection="1">
      <alignment/>
      <protection hidden="1" locked="0"/>
    </xf>
    <xf numFmtId="0" fontId="37" fillId="40" borderId="31" xfId="0" applyFont="1" applyFill="1" applyBorder="1" applyAlignment="1" applyProtection="1">
      <alignment horizontal="center" vertical="center"/>
      <protection hidden="1"/>
    </xf>
    <xf numFmtId="0" fontId="0" fillId="0" borderId="141" xfId="0" applyBorder="1" applyAlignment="1" applyProtection="1">
      <alignment vertical="center"/>
      <protection hidden="1"/>
    </xf>
    <xf numFmtId="0" fontId="25" fillId="0" borderId="21" xfId="0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23" fillId="0" borderId="21" xfId="0" applyFont="1" applyBorder="1" applyAlignment="1" applyProtection="1">
      <alignment vertical="center"/>
      <protection/>
    </xf>
    <xf numFmtId="49" fontId="23" fillId="0" borderId="21" xfId="0" applyNumberFormat="1" applyFont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31" xfId="0" applyFill="1" applyBorder="1" applyAlignment="1" quotePrefix="1">
      <alignment vertical="center"/>
    </xf>
    <xf numFmtId="0" fontId="0" fillId="0" borderId="96" xfId="0" applyFill="1" applyBorder="1" applyAlignment="1" applyProtection="1" quotePrefix="1">
      <alignment vertical="center"/>
      <protection hidden="1" locked="0"/>
    </xf>
    <xf numFmtId="0" fontId="4" fillId="0" borderId="125" xfId="0" applyFont="1" applyBorder="1" applyAlignment="1" applyProtection="1">
      <alignment vertical="center"/>
      <protection hidden="1" locked="0"/>
    </xf>
    <xf numFmtId="0" fontId="4" fillId="0" borderId="128" xfId="0" applyFont="1" applyBorder="1" applyAlignment="1" applyProtection="1">
      <alignment vertical="center"/>
      <protection hidden="1" locked="0"/>
    </xf>
    <xf numFmtId="0" fontId="4" fillId="0" borderId="131" xfId="0" applyFont="1" applyBorder="1" applyAlignment="1" applyProtection="1">
      <alignment vertical="center"/>
      <protection hidden="1" locked="0"/>
    </xf>
    <xf numFmtId="0" fontId="42" fillId="0" borderId="45" xfId="0" applyFont="1" applyBorder="1" applyAlignment="1" applyProtection="1">
      <alignment horizontal="center" vertical="center"/>
      <protection hidden="1"/>
    </xf>
    <xf numFmtId="0" fontId="43" fillId="0" borderId="103" xfId="0" applyFont="1" applyBorder="1" applyAlignment="1" applyProtection="1">
      <alignment horizontal="center" vertical="center"/>
      <protection hidden="1"/>
    </xf>
    <xf numFmtId="0" fontId="43" fillId="0" borderId="104" xfId="0" applyFont="1" applyBorder="1" applyAlignment="1" applyProtection="1">
      <alignment horizontal="center" vertical="center"/>
      <protection hidden="1"/>
    </xf>
    <xf numFmtId="0" fontId="43" fillId="0" borderId="105" xfId="0" applyFont="1" applyBorder="1" applyAlignment="1" applyProtection="1">
      <alignment vertical="center"/>
      <protection hidden="1"/>
    </xf>
    <xf numFmtId="0" fontId="43" fillId="0" borderId="45" xfId="0" applyFont="1" applyBorder="1" applyAlignment="1" applyProtection="1">
      <alignment horizontal="center" vertical="center"/>
      <protection hidden="1"/>
    </xf>
    <xf numFmtId="0" fontId="42" fillId="0" borderId="46" xfId="0" applyFont="1" applyBorder="1" applyAlignment="1" applyProtection="1">
      <alignment horizontal="center" vertical="center"/>
      <protection hidden="1"/>
    </xf>
    <xf numFmtId="0" fontId="43" fillId="0" borderId="111" xfId="0" applyFont="1" applyBorder="1" applyAlignment="1" applyProtection="1">
      <alignment horizontal="center" vertical="center"/>
      <protection hidden="1"/>
    </xf>
    <xf numFmtId="0" fontId="43" fillId="0" borderId="112" xfId="0" applyFont="1" applyBorder="1" applyAlignment="1" applyProtection="1">
      <alignment horizontal="center" vertical="center"/>
      <protection hidden="1"/>
    </xf>
    <xf numFmtId="0" fontId="43" fillId="0" borderId="113" xfId="0" applyFont="1" applyBorder="1" applyAlignment="1" applyProtection="1">
      <alignment horizontal="center" vertical="center"/>
      <protection hidden="1"/>
    </xf>
    <xf numFmtId="0" fontId="43" fillId="0" borderId="114" xfId="0" applyFont="1" applyBorder="1" applyAlignment="1" applyProtection="1">
      <alignment horizontal="center" vertical="center"/>
      <protection hidden="1"/>
    </xf>
    <xf numFmtId="0" fontId="43" fillId="0" borderId="115" xfId="0" applyFont="1" applyBorder="1" applyAlignment="1" applyProtection="1">
      <alignment horizontal="center" vertical="center"/>
      <protection hidden="1"/>
    </xf>
    <xf numFmtId="0" fontId="43" fillId="0" borderId="110" xfId="0" applyFont="1" applyBorder="1" applyAlignment="1" applyProtection="1">
      <alignment horizontal="center" vertical="center"/>
      <protection hidden="1"/>
    </xf>
    <xf numFmtId="0" fontId="43" fillId="0" borderId="90" xfId="0" applyFont="1" applyBorder="1" applyAlignment="1" applyProtection="1">
      <alignment horizontal="center" vertical="center"/>
      <protection hidden="1"/>
    </xf>
    <xf numFmtId="0" fontId="43" fillId="0" borderId="120" xfId="0" applyFont="1" applyBorder="1" applyAlignment="1" applyProtection="1">
      <alignment horizontal="center" vertical="center"/>
      <protection hidden="1"/>
    </xf>
    <xf numFmtId="0" fontId="25" fillId="0" borderId="96" xfId="0" applyFont="1" applyBorder="1" applyAlignment="1" applyProtection="1">
      <alignment vertical="center"/>
      <protection/>
    </xf>
    <xf numFmtId="0" fontId="24" fillId="0" borderId="29" xfId="0" applyFont="1" applyBorder="1" applyAlignment="1">
      <alignment vertical="center"/>
    </xf>
    <xf numFmtId="0" fontId="18" fillId="41" borderId="0" xfId="0" applyFont="1" applyFill="1" applyAlignment="1" applyProtection="1">
      <alignment vertical="center"/>
      <protection hidden="1"/>
    </xf>
    <xf numFmtId="0" fontId="0" fillId="41" borderId="0" xfId="0" applyFont="1" applyFill="1" applyAlignment="1" applyProtection="1">
      <alignment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88" xfId="0" applyNumberFormat="1" applyFont="1" applyBorder="1" applyAlignment="1" applyProtection="1">
      <alignment horizontal="center" vertical="center"/>
      <protection hidden="1"/>
    </xf>
    <xf numFmtId="0" fontId="4" fillId="0" borderId="142" xfId="0" applyFont="1" applyBorder="1" applyAlignment="1" applyProtection="1">
      <alignment horizontal="center" vertical="center"/>
      <protection hidden="1"/>
    </xf>
    <xf numFmtId="0" fontId="4" fillId="0" borderId="143" xfId="0" applyFont="1" applyBorder="1" applyAlignment="1" applyProtection="1">
      <alignment horizontal="center" vertical="center"/>
      <protection hidden="1"/>
    </xf>
    <xf numFmtId="1" fontId="4" fillId="0" borderId="46" xfId="0" applyNumberFormat="1" applyFont="1" applyBorder="1" applyAlignment="1" applyProtection="1">
      <alignment horizontal="center" vertical="center"/>
      <protection hidden="1"/>
    </xf>
    <xf numFmtId="0" fontId="4" fillId="0" borderId="144" xfId="0" applyFont="1" applyBorder="1" applyAlignment="1" applyProtection="1">
      <alignment horizontal="center" vertical="center"/>
      <protection hidden="1"/>
    </xf>
    <xf numFmtId="0" fontId="4" fillId="0" borderId="145" xfId="0" applyFont="1" applyBorder="1" applyAlignment="1" applyProtection="1">
      <alignment horizontal="center" vertical="center"/>
      <protection hidden="1"/>
    </xf>
    <xf numFmtId="0" fontId="4" fillId="0" borderId="14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147" xfId="0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148" xfId="0" applyNumberFormat="1" applyBorder="1" applyAlignment="1" applyProtection="1">
      <alignment horizontal="center" vertical="center"/>
      <protection hidden="1"/>
    </xf>
    <xf numFmtId="14" fontId="0" fillId="0" borderId="142" xfId="0" applyNumberFormat="1" applyBorder="1" applyAlignment="1" applyProtection="1">
      <alignment horizontal="center" vertical="center"/>
      <protection hidden="1"/>
    </xf>
    <xf numFmtId="0" fontId="0" fillId="0" borderId="148" xfId="0" applyBorder="1" applyAlignment="1" applyProtection="1">
      <alignment horizontal="center" vertical="center"/>
      <protection hidden="1"/>
    </xf>
    <xf numFmtId="181" fontId="0" fillId="0" borderId="0" xfId="0" applyNumberFormat="1" applyBorder="1" applyAlignment="1" applyProtection="1">
      <alignment horizontal="distributed" vertical="center"/>
      <protection hidden="1"/>
    </xf>
    <xf numFmtId="0" fontId="0" fillId="0" borderId="149" xfId="0" applyBorder="1" applyAlignment="1" applyProtection="1">
      <alignment horizontal="center" vertical="center"/>
      <protection hidden="1"/>
    </xf>
    <xf numFmtId="0" fontId="0" fillId="0" borderId="150" xfId="0" applyBorder="1" applyAlignment="1" applyProtection="1">
      <alignment horizontal="center" vertical="center"/>
      <protection hidden="1"/>
    </xf>
    <xf numFmtId="14" fontId="0" fillId="0" borderId="111" xfId="0" applyNumberFormat="1" applyBorder="1" applyAlignment="1" applyProtection="1">
      <alignment horizontal="center" vertical="center"/>
      <protection hidden="1"/>
    </xf>
    <xf numFmtId="181" fontId="0" fillId="0" borderId="151" xfId="0" applyNumberFormat="1" applyBorder="1" applyAlignment="1" applyProtection="1">
      <alignment horizontal="distributed" vertical="center"/>
      <protection hidden="1"/>
    </xf>
    <xf numFmtId="0" fontId="0" fillId="0" borderId="152" xfId="0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181" fontId="0" fillId="0" borderId="0" xfId="0" applyNumberForma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3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0" fillId="0" borderId="77" xfId="0" applyFont="1" applyBorder="1" applyAlignment="1" applyProtection="1">
      <alignment vertical="center"/>
      <protection locked="0"/>
    </xf>
    <xf numFmtId="0" fontId="0" fillId="0" borderId="80" xfId="0" applyFont="1" applyBorder="1" applyAlignment="1" applyProtection="1">
      <alignment vertical="center"/>
      <protection locked="0"/>
    </xf>
    <xf numFmtId="0" fontId="0" fillId="0" borderId="83" xfId="0" applyFont="1" applyBorder="1" applyAlignment="1" applyProtection="1">
      <alignment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83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4" fillId="0" borderId="143" xfId="0" applyFont="1" applyBorder="1" applyAlignment="1" applyProtection="1">
      <alignment horizontal="center" vertical="center"/>
      <protection/>
    </xf>
    <xf numFmtId="0" fontId="4" fillId="0" borderId="154" xfId="0" applyFont="1" applyBorder="1" applyAlignment="1" applyProtection="1">
      <alignment horizontal="center" vertical="center"/>
      <protection/>
    </xf>
    <xf numFmtId="0" fontId="0" fillId="0" borderId="155" xfId="0" applyFont="1" applyBorder="1" applyAlignment="1" applyProtection="1">
      <alignment vertical="center"/>
      <protection locked="0"/>
    </xf>
    <xf numFmtId="0" fontId="0" fillId="0" borderId="156" xfId="0" applyFont="1" applyBorder="1" applyAlignment="1" applyProtection="1">
      <alignment vertical="center"/>
      <protection locked="0"/>
    </xf>
    <xf numFmtId="0" fontId="0" fillId="0" borderId="157" xfId="0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39" borderId="0" xfId="0" applyFont="1" applyFill="1" applyBorder="1" applyAlignment="1" applyProtection="1">
      <alignment vertical="center"/>
      <protection hidden="1"/>
    </xf>
    <xf numFmtId="0" fontId="0" fillId="0" borderId="158" xfId="0" applyFont="1" applyBorder="1" applyAlignment="1" applyProtection="1">
      <alignment horizontal="center" vertical="center"/>
      <protection hidden="1"/>
    </xf>
    <xf numFmtId="0" fontId="0" fillId="0" borderId="159" xfId="0" applyFont="1" applyBorder="1" applyAlignment="1" applyProtection="1">
      <alignment horizontal="center" vertical="center"/>
      <protection hidden="1" locked="0"/>
    </xf>
    <xf numFmtId="0" fontId="0" fillId="0" borderId="160" xfId="0" applyFont="1" applyBorder="1" applyAlignment="1" applyProtection="1">
      <alignment horizontal="center" vertical="center"/>
      <protection hidden="1" locked="0"/>
    </xf>
    <xf numFmtId="0" fontId="0" fillId="0" borderId="161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6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 locked="0"/>
    </xf>
    <xf numFmtId="0" fontId="11" fillId="0" borderId="160" xfId="0" applyFont="1" applyBorder="1" applyAlignment="1" applyProtection="1">
      <alignment vertical="center"/>
      <protection hidden="1" locked="0"/>
    </xf>
    <xf numFmtId="0" fontId="11" fillId="0" borderId="21" xfId="0" applyFont="1" applyBorder="1" applyAlignment="1" applyProtection="1">
      <alignment vertical="center"/>
      <protection hidden="1" locked="0"/>
    </xf>
    <xf numFmtId="0" fontId="11" fillId="0" borderId="160" xfId="0" applyFont="1" applyBorder="1" applyAlignment="1" applyProtection="1">
      <alignment vertical="center" shrinkToFit="1"/>
      <protection hidden="1" locked="0"/>
    </xf>
    <xf numFmtId="0" fontId="11" fillId="0" borderId="21" xfId="0" applyFont="1" applyBorder="1" applyAlignment="1" applyProtection="1">
      <alignment vertical="center" shrinkToFit="1"/>
      <protection hidden="1" locked="0"/>
    </xf>
    <xf numFmtId="0" fontId="11" fillId="0" borderId="46" xfId="0" applyFont="1" applyBorder="1" applyAlignment="1" applyProtection="1">
      <alignment horizontal="center"/>
      <protection hidden="1" locked="0"/>
    </xf>
    <xf numFmtId="0" fontId="11" fillId="0" borderId="24" xfId="0" applyFont="1" applyBorder="1" applyAlignment="1" applyProtection="1">
      <alignment horizontal="center"/>
      <protection hidden="1" locked="0"/>
    </xf>
    <xf numFmtId="0" fontId="11" fillId="0" borderId="25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132" xfId="0" applyFont="1" applyBorder="1" applyAlignment="1" applyProtection="1">
      <alignment horizontal="center" vertical="center"/>
      <protection hidden="1" locked="0"/>
    </xf>
    <xf numFmtId="0" fontId="11" fillId="0" borderId="132" xfId="0" applyFont="1" applyBorder="1" applyAlignment="1" applyProtection="1">
      <alignment vertical="center"/>
      <protection hidden="1" locked="0"/>
    </xf>
    <xf numFmtId="0" fontId="11" fillId="0" borderId="132" xfId="0" applyFont="1" applyBorder="1" applyAlignment="1" applyProtection="1">
      <alignment vertical="center" shrinkToFit="1"/>
      <protection hidden="1" locked="0"/>
    </xf>
    <xf numFmtId="0" fontId="0" fillId="0" borderId="163" xfId="0" applyFont="1" applyBorder="1" applyAlignment="1" applyProtection="1">
      <alignment horizontal="center" vertical="center"/>
      <protection hidden="1" locked="0"/>
    </xf>
    <xf numFmtId="0" fontId="0" fillId="0" borderId="133" xfId="0" applyFont="1" applyBorder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 vertical="center"/>
      <protection/>
    </xf>
    <xf numFmtId="49" fontId="0" fillId="0" borderId="122" xfId="0" applyNumberFormat="1" applyFont="1" applyBorder="1" applyAlignment="1" applyProtection="1">
      <alignment vertical="center"/>
      <protection hidden="1" locked="0"/>
    </xf>
    <xf numFmtId="49" fontId="0" fillId="0" borderId="123" xfId="0" applyNumberFormat="1" applyFont="1" applyBorder="1" applyAlignment="1" applyProtection="1">
      <alignment vertical="center"/>
      <protection hidden="1" locked="0"/>
    </xf>
    <xf numFmtId="49" fontId="0" fillId="0" borderId="126" xfId="0" applyNumberFormat="1" applyFont="1" applyBorder="1" applyAlignment="1" applyProtection="1">
      <alignment vertical="center"/>
      <protection hidden="1" locked="0"/>
    </xf>
    <xf numFmtId="49" fontId="0" fillId="0" borderId="127" xfId="0" applyNumberFormat="1" applyFont="1" applyBorder="1" applyAlignment="1" applyProtection="1">
      <alignment vertical="center"/>
      <protection hidden="1" locked="0"/>
    </xf>
    <xf numFmtId="49" fontId="0" fillId="0" borderId="129" xfId="0" applyNumberFormat="1" applyFont="1" applyBorder="1" applyAlignment="1" applyProtection="1">
      <alignment vertical="center"/>
      <protection hidden="1" locked="0"/>
    </xf>
    <xf numFmtId="49" fontId="0" fillId="0" borderId="130" xfId="0" applyNumberFormat="1" applyFont="1" applyBorder="1" applyAlignment="1" applyProtection="1">
      <alignment vertical="center"/>
      <protection hidden="1" locked="0"/>
    </xf>
    <xf numFmtId="49" fontId="0" fillId="0" borderId="122" xfId="0" applyNumberFormat="1" applyFont="1" applyFill="1" applyBorder="1" applyAlignment="1" applyProtection="1">
      <alignment vertical="center"/>
      <protection hidden="1" locked="0"/>
    </xf>
    <xf numFmtId="49" fontId="0" fillId="0" borderId="126" xfId="0" applyNumberFormat="1" applyFont="1" applyFill="1" applyBorder="1" applyAlignment="1" applyProtection="1">
      <alignment vertical="center"/>
      <protection hidden="1" locked="0"/>
    </xf>
    <xf numFmtId="49" fontId="0" fillId="0" borderId="127" xfId="0" applyNumberFormat="1" applyFont="1" applyFill="1" applyBorder="1" applyAlignment="1" applyProtection="1">
      <alignment vertical="center"/>
      <protection hidden="1" locked="0"/>
    </xf>
    <xf numFmtId="49" fontId="0" fillId="0" borderId="126" xfId="0" applyNumberFormat="1" applyFont="1" applyFill="1" applyBorder="1" applyAlignment="1" applyProtection="1">
      <alignment vertical="center"/>
      <protection hidden="1" locked="0"/>
    </xf>
    <xf numFmtId="49" fontId="0" fillId="0" borderId="127" xfId="0" applyNumberFormat="1" applyFont="1" applyFill="1" applyBorder="1" applyAlignment="1" applyProtection="1">
      <alignment vertical="center"/>
      <protection hidden="1" locked="0"/>
    </xf>
    <xf numFmtId="49" fontId="0" fillId="0" borderId="123" xfId="0" applyNumberFormat="1" applyFont="1" applyFill="1" applyBorder="1" applyAlignment="1" applyProtection="1">
      <alignment vertical="center"/>
      <protection hidden="1" locked="0"/>
    </xf>
    <xf numFmtId="0" fontId="0" fillId="0" borderId="96" xfId="0" applyFont="1" applyBorder="1" applyAlignment="1" applyProtection="1">
      <alignment vertical="center"/>
      <protection/>
    </xf>
    <xf numFmtId="0" fontId="0" fillId="0" borderId="164" xfId="0" applyFont="1" applyBorder="1" applyAlignment="1" applyProtection="1">
      <alignment vertical="center"/>
      <protection/>
    </xf>
    <xf numFmtId="0" fontId="0" fillId="0" borderId="165" xfId="0" applyBorder="1" applyAlignment="1">
      <alignment vertical="center"/>
    </xf>
    <xf numFmtId="49" fontId="23" fillId="0" borderId="165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shrinkToFit="1"/>
      <protection/>
    </xf>
    <xf numFmtId="0" fontId="0" fillId="0" borderId="134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quotePrefix="1">
      <alignment horizontal="center" vertical="center"/>
    </xf>
    <xf numFmtId="0" fontId="0" fillId="0" borderId="54" xfId="0" applyFont="1" applyBorder="1" applyAlignment="1" applyProtection="1">
      <alignment horizontal="center" vertical="center"/>
      <protection/>
    </xf>
    <xf numFmtId="0" fontId="11" fillId="0" borderId="132" xfId="0" applyFont="1" applyBorder="1" applyAlignment="1" applyProtection="1">
      <alignment horizontal="center" vertical="center" shrinkToFit="1"/>
      <protection/>
    </xf>
    <xf numFmtId="0" fontId="0" fillId="0" borderId="133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quotePrefix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66" xfId="0" applyFont="1" applyBorder="1" applyAlignment="1" applyProtection="1">
      <alignment horizontal="center" vertical="center"/>
      <protection hidden="1" locked="0"/>
    </xf>
    <xf numFmtId="0" fontId="11" fillId="0" borderId="166" xfId="0" applyFont="1" applyBorder="1" applyAlignment="1" applyProtection="1">
      <alignment vertical="center"/>
      <protection hidden="1" locked="0"/>
    </xf>
    <xf numFmtId="0" fontId="11" fillId="0" borderId="166" xfId="0" applyFont="1" applyBorder="1" applyAlignment="1" applyProtection="1">
      <alignment vertical="center" shrinkToFit="1"/>
      <protection hidden="1" locked="0"/>
    </xf>
    <xf numFmtId="0" fontId="0" fillId="0" borderId="167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11" fillId="0" borderId="19" xfId="0" applyFont="1" applyBorder="1" applyAlignment="1" applyProtection="1">
      <alignment vertical="center"/>
      <protection hidden="1" locked="0"/>
    </xf>
    <xf numFmtId="0" fontId="11" fillId="0" borderId="19" xfId="0" applyFont="1" applyBorder="1" applyAlignment="1" applyProtection="1">
      <alignment vertical="center" shrinkToFit="1"/>
      <protection hidden="1" locked="0"/>
    </xf>
    <xf numFmtId="0" fontId="0" fillId="0" borderId="168" xfId="0" applyFont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1" fillId="0" borderId="13" xfId="0" applyFont="1" applyBorder="1" applyAlignment="1" applyProtection="1">
      <alignment vertical="center"/>
      <protection hidden="1" locked="0"/>
    </xf>
    <xf numFmtId="0" fontId="11" fillId="0" borderId="13" xfId="0" applyFont="1" applyBorder="1" applyAlignment="1" applyProtection="1">
      <alignment vertical="center" shrinkToFit="1"/>
      <protection hidden="1" locked="0"/>
    </xf>
    <xf numFmtId="0" fontId="0" fillId="0" borderId="13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center"/>
      <protection hidden="1" locked="0"/>
    </xf>
    <xf numFmtId="0" fontId="11" fillId="0" borderId="0" xfId="0" applyFont="1" applyBorder="1" applyAlignment="1" applyProtection="1">
      <alignment vertical="center" shrinkToFit="1"/>
      <protection hidden="1" locked="0"/>
    </xf>
    <xf numFmtId="0" fontId="0" fillId="0" borderId="21" xfId="0" applyFont="1" applyBorder="1" applyAlignment="1" applyProtection="1">
      <alignment horizontal="center" vertical="center"/>
      <protection/>
    </xf>
    <xf numFmtId="0" fontId="4" fillId="0" borderId="169" xfId="0" applyFont="1" applyBorder="1" applyAlignment="1" applyProtection="1">
      <alignment horizontal="center" vertical="center"/>
      <protection hidden="1"/>
    </xf>
    <xf numFmtId="0" fontId="4" fillId="0" borderId="170" xfId="0" applyFont="1" applyBorder="1" applyAlignment="1" applyProtection="1">
      <alignment horizontal="center" vertical="center"/>
      <protection hidden="1"/>
    </xf>
    <xf numFmtId="0" fontId="4" fillId="0" borderId="171" xfId="0" applyFont="1" applyBorder="1" applyAlignment="1" applyProtection="1">
      <alignment horizontal="center" vertical="center" shrinkToFit="1"/>
      <protection hidden="1"/>
    </xf>
    <xf numFmtId="0" fontId="49" fillId="0" borderId="56" xfId="0" applyFont="1" applyBorder="1" applyAlignment="1" applyProtection="1">
      <alignment vertical="center"/>
      <protection/>
    </xf>
    <xf numFmtId="0" fontId="31" fillId="0" borderId="88" xfId="0" applyFont="1" applyBorder="1" applyAlignment="1" applyProtection="1">
      <alignment horizontal="center"/>
      <protection/>
    </xf>
    <xf numFmtId="0" fontId="31" fillId="0" borderId="90" xfId="0" applyFont="1" applyBorder="1" applyAlignment="1" applyProtection="1">
      <alignment horizontal="center" vertical="center"/>
      <protection/>
    </xf>
    <xf numFmtId="0" fontId="50" fillId="0" borderId="172" xfId="0" applyFont="1" applyBorder="1" applyAlignment="1" applyProtection="1">
      <alignment horizontal="center"/>
      <protection/>
    </xf>
    <xf numFmtId="0" fontId="31" fillId="0" borderId="17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hidden="1" locked="0"/>
    </xf>
    <xf numFmtId="0" fontId="86" fillId="0" borderId="0" xfId="0" applyFont="1" applyAlignment="1" applyProtection="1">
      <alignment vertical="center"/>
      <protection hidden="1"/>
    </xf>
    <xf numFmtId="49" fontId="0" fillId="0" borderId="129" xfId="0" applyNumberFormat="1" applyFont="1" applyFill="1" applyBorder="1" applyAlignment="1" applyProtection="1">
      <alignment vertical="center"/>
      <protection hidden="1" locked="0"/>
    </xf>
    <xf numFmtId="49" fontId="0" fillId="0" borderId="130" xfId="0" applyNumberFormat="1" applyFont="1" applyFill="1" applyBorder="1" applyAlignment="1" applyProtection="1">
      <alignment vertical="center"/>
      <protection hidden="1" locked="0"/>
    </xf>
    <xf numFmtId="0" fontId="16" fillId="41" borderId="102" xfId="0" applyFont="1" applyFill="1" applyBorder="1" applyAlignment="1" applyProtection="1">
      <alignment horizontal="center" vertical="center"/>
      <protection hidden="1"/>
    </xf>
    <xf numFmtId="0" fontId="16" fillId="41" borderId="153" xfId="0" applyFont="1" applyFill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 locked="0"/>
    </xf>
    <xf numFmtId="0" fontId="6" fillId="0" borderId="110" xfId="0" applyFont="1" applyBorder="1" applyAlignment="1" applyProtection="1">
      <alignment horizontal="center" vertical="center"/>
      <protection hidden="1" locked="0"/>
    </xf>
    <xf numFmtId="0" fontId="16" fillId="41" borderId="90" xfId="0" applyFont="1" applyFill="1" applyBorder="1" applyAlignment="1" applyProtection="1">
      <alignment horizontal="center" vertical="center"/>
      <protection hidden="1"/>
    </xf>
    <xf numFmtId="0" fontId="16" fillId="41" borderId="112" xfId="0" applyFont="1" applyFill="1" applyBorder="1" applyAlignment="1" applyProtection="1">
      <alignment horizontal="center" vertical="center"/>
      <protection hidden="1"/>
    </xf>
    <xf numFmtId="0" fontId="15" fillId="41" borderId="50" xfId="0" applyFont="1" applyFill="1" applyBorder="1" applyAlignment="1" applyProtection="1">
      <alignment horizontal="distributed" vertical="center"/>
      <protection hidden="1"/>
    </xf>
    <xf numFmtId="0" fontId="15" fillId="41" borderId="147" xfId="0" applyFont="1" applyFill="1" applyBorder="1" applyAlignment="1" applyProtection="1">
      <alignment horizontal="distributed" vertical="center"/>
      <protection hidden="1"/>
    </xf>
    <xf numFmtId="0" fontId="15" fillId="41" borderId="97" xfId="0" applyFont="1" applyFill="1" applyBorder="1" applyAlignment="1" applyProtection="1">
      <alignment horizontal="distributed" vertical="center"/>
      <protection hidden="1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147" xfId="0" applyFont="1" applyBorder="1" applyAlignment="1" applyProtection="1">
      <alignment horizontal="center" vertical="center"/>
      <protection locked="0"/>
    </xf>
    <xf numFmtId="0" fontId="15" fillId="0" borderId="97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hidden="1" locked="0"/>
    </xf>
    <xf numFmtId="0" fontId="2" fillId="0" borderId="147" xfId="0" applyFont="1" applyBorder="1" applyAlignment="1" applyProtection="1">
      <alignment horizontal="center" vertical="center"/>
      <protection hidden="1" locked="0"/>
    </xf>
    <xf numFmtId="0" fontId="15" fillId="40" borderId="50" xfId="0" applyFont="1" applyFill="1" applyBorder="1" applyAlignment="1" applyProtection="1">
      <alignment horizontal="distributed" vertical="center"/>
      <protection hidden="1"/>
    </xf>
    <xf numFmtId="0" fontId="15" fillId="40" borderId="147" xfId="0" applyFont="1" applyFill="1" applyBorder="1" applyAlignment="1" applyProtection="1">
      <alignment horizontal="distributed" vertical="center"/>
      <protection hidden="1"/>
    </xf>
    <xf numFmtId="0" fontId="15" fillId="40" borderId="97" xfId="0" applyFont="1" applyFill="1" applyBorder="1" applyAlignment="1" applyProtection="1">
      <alignment horizontal="distributed" vertical="center"/>
      <protection hidden="1"/>
    </xf>
    <xf numFmtId="0" fontId="48" fillId="0" borderId="50" xfId="0" applyFont="1" applyBorder="1" applyAlignment="1" applyProtection="1">
      <alignment horizontal="center" vertical="center"/>
      <protection locked="0"/>
    </xf>
    <xf numFmtId="0" fontId="48" fillId="0" borderId="147" xfId="0" applyFont="1" applyBorder="1" applyAlignment="1" applyProtection="1">
      <alignment horizontal="center" vertical="center"/>
      <protection locked="0"/>
    </xf>
    <xf numFmtId="0" fontId="48" fillId="0" borderId="97" xfId="0" applyFont="1" applyBorder="1" applyAlignment="1" applyProtection="1">
      <alignment horizontal="center" vertical="center"/>
      <protection locked="0"/>
    </xf>
    <xf numFmtId="0" fontId="15" fillId="40" borderId="29" xfId="0" applyFont="1" applyFill="1" applyBorder="1" applyAlignment="1" applyProtection="1">
      <alignment horizontal="center" vertical="center"/>
      <protection hidden="1"/>
    </xf>
    <xf numFmtId="0" fontId="15" fillId="40" borderId="30" xfId="0" applyFont="1" applyFill="1" applyBorder="1" applyAlignment="1" applyProtection="1">
      <alignment horizontal="center" vertical="center"/>
      <protection hidden="1"/>
    </xf>
    <xf numFmtId="0" fontId="15" fillId="40" borderId="32" xfId="0" applyFont="1" applyFill="1" applyBorder="1" applyAlignment="1" applyProtection="1">
      <alignment horizontal="center" vertical="center"/>
      <protection hidden="1"/>
    </xf>
    <xf numFmtId="0" fontId="9" fillId="42" borderId="96" xfId="0" applyFont="1" applyFill="1" applyBorder="1" applyAlignment="1" applyProtection="1">
      <alignment horizontal="center" vertical="center" wrapText="1"/>
      <protection hidden="1"/>
    </xf>
    <xf numFmtId="0" fontId="9" fillId="42" borderId="96" xfId="0" applyFont="1" applyFill="1" applyBorder="1" applyAlignment="1" applyProtection="1">
      <alignment horizontal="center" vertical="center"/>
      <protection hidden="1"/>
    </xf>
    <xf numFmtId="0" fontId="9" fillId="40" borderId="50" xfId="0" applyFont="1" applyFill="1" applyBorder="1" applyAlignment="1" applyProtection="1">
      <alignment horizontal="center" vertical="center"/>
      <protection hidden="1"/>
    </xf>
    <xf numFmtId="0" fontId="9" fillId="40" borderId="147" xfId="0" applyFont="1" applyFill="1" applyBorder="1" applyAlignment="1" applyProtection="1">
      <alignment horizontal="center" vertical="center"/>
      <protection hidden="1"/>
    </xf>
    <xf numFmtId="0" fontId="9" fillId="40" borderId="97" xfId="0" applyFont="1" applyFill="1" applyBorder="1" applyAlignment="1" applyProtection="1">
      <alignment horizontal="center" vertical="center"/>
      <protection hidden="1"/>
    </xf>
    <xf numFmtId="0" fontId="15" fillId="43" borderId="50" xfId="0" applyFont="1" applyFill="1" applyBorder="1" applyAlignment="1" applyProtection="1">
      <alignment horizontal="center" vertical="center"/>
      <protection hidden="1"/>
    </xf>
    <xf numFmtId="0" fontId="15" fillId="43" borderId="97" xfId="0" applyFont="1" applyFill="1" applyBorder="1" applyAlignment="1" applyProtection="1">
      <alignment horizontal="center" vertical="center"/>
      <protection hidden="1"/>
    </xf>
    <xf numFmtId="0" fontId="15" fillId="44" borderId="50" xfId="0" applyFont="1" applyFill="1" applyBorder="1" applyAlignment="1" applyProtection="1">
      <alignment horizontal="center" vertical="center"/>
      <protection hidden="1"/>
    </xf>
    <xf numFmtId="0" fontId="15" fillId="44" borderId="97" xfId="0" applyFont="1" applyFill="1" applyBorder="1" applyAlignment="1" applyProtection="1">
      <alignment horizontal="center" vertical="center"/>
      <protection hidden="1"/>
    </xf>
    <xf numFmtId="0" fontId="15" fillId="37" borderId="50" xfId="0" applyFont="1" applyFill="1" applyBorder="1" applyAlignment="1" applyProtection="1">
      <alignment horizontal="center" vertical="center"/>
      <protection hidden="1"/>
    </xf>
    <xf numFmtId="0" fontId="15" fillId="37" borderId="97" xfId="0" applyFont="1" applyFill="1" applyBorder="1" applyAlignment="1" applyProtection="1">
      <alignment horizontal="center" vertical="center"/>
      <protection hidden="1"/>
    </xf>
    <xf numFmtId="0" fontId="15" fillId="34" borderId="50" xfId="0" applyFont="1" applyFill="1" applyBorder="1" applyAlignment="1" applyProtection="1">
      <alignment horizontal="center" vertical="center"/>
      <protection hidden="1"/>
    </xf>
    <xf numFmtId="0" fontId="15" fillId="34" borderId="97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/>
      <protection hidden="1" locked="0"/>
    </xf>
    <xf numFmtId="0" fontId="0" fillId="0" borderId="30" xfId="0" applyBorder="1" applyAlignment="1" applyProtection="1">
      <alignment vertical="center"/>
      <protection hidden="1" locked="0"/>
    </xf>
    <xf numFmtId="0" fontId="0" fillId="0" borderId="32" xfId="0" applyBorder="1" applyAlignment="1" applyProtection="1">
      <alignment vertical="center"/>
      <protection hidden="1" locked="0"/>
    </xf>
    <xf numFmtId="0" fontId="27" fillId="40" borderId="0" xfId="0" applyFont="1" applyFill="1" applyBorder="1" applyAlignment="1" applyProtection="1">
      <alignment horizontal="center" vertical="center"/>
      <protection locked="0"/>
    </xf>
    <xf numFmtId="0" fontId="15" fillId="35" borderId="29" xfId="0" applyFont="1" applyFill="1" applyBorder="1" applyAlignment="1" applyProtection="1">
      <alignment horizontal="center" vertical="center"/>
      <protection hidden="1"/>
    </xf>
    <xf numFmtId="0" fontId="15" fillId="35" borderId="30" xfId="0" applyFont="1" applyFill="1" applyBorder="1" applyAlignment="1" applyProtection="1">
      <alignment horizontal="center" vertical="center"/>
      <protection hidden="1"/>
    </xf>
    <xf numFmtId="0" fontId="15" fillId="35" borderId="32" xfId="0" applyFont="1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174" xfId="0" applyFill="1" applyBorder="1" applyAlignment="1" applyProtection="1">
      <alignment horizontal="center" vertical="center"/>
      <protection hidden="1"/>
    </xf>
    <xf numFmtId="0" fontId="9" fillId="41" borderId="96" xfId="0" applyFont="1" applyFill="1" applyBorder="1" applyAlignment="1" applyProtection="1">
      <alignment horizontal="center" vertical="center" wrapText="1"/>
      <protection hidden="1"/>
    </xf>
    <xf numFmtId="0" fontId="9" fillId="41" borderId="96" xfId="0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vertical="center"/>
      <protection hidden="1" locked="0"/>
    </xf>
    <xf numFmtId="0" fontId="0" fillId="0" borderId="174" xfId="0" applyBorder="1" applyAlignment="1" applyProtection="1">
      <alignment vertical="center"/>
      <protection hidden="1" locked="0"/>
    </xf>
    <xf numFmtId="0" fontId="15" fillId="33" borderId="29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0" fillId="33" borderId="45" xfId="0" applyFont="1" applyFill="1" applyBorder="1" applyAlignment="1" applyProtection="1">
      <alignment horizontal="center" vertical="center"/>
      <protection hidden="1"/>
    </xf>
    <xf numFmtId="0" fontId="0" fillId="33" borderId="110" xfId="0" applyFont="1" applyFill="1" applyBorder="1" applyAlignment="1" applyProtection="1">
      <alignment horizontal="center" vertical="center"/>
      <protection hidden="1"/>
    </xf>
    <xf numFmtId="0" fontId="0" fillId="34" borderId="50" xfId="0" applyFill="1" applyBorder="1" applyAlignment="1" applyProtection="1">
      <alignment horizontal="center" vertical="center"/>
      <protection hidden="1"/>
    </xf>
    <xf numFmtId="0" fontId="0" fillId="34" borderId="147" xfId="0" applyFill="1" applyBorder="1" applyAlignment="1" applyProtection="1">
      <alignment horizontal="center" vertical="center"/>
      <protection hidden="1"/>
    </xf>
    <xf numFmtId="0" fontId="0" fillId="34" borderId="97" xfId="0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47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4" fillId="0" borderId="175" xfId="0" applyFont="1" applyBorder="1" applyAlignment="1" applyProtection="1">
      <alignment horizontal="center" vertical="center"/>
      <protection hidden="1"/>
    </xf>
    <xf numFmtId="0" fontId="4" fillId="0" borderId="176" xfId="0" applyFont="1" applyBorder="1" applyAlignment="1" applyProtection="1">
      <alignment horizontal="center" vertical="center"/>
      <protection hidden="1"/>
    </xf>
    <xf numFmtId="0" fontId="4" fillId="0" borderId="177" xfId="0" applyFont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alignment horizontal="center" vertical="center" shrinkToFit="1"/>
      <protection hidden="1"/>
    </xf>
    <xf numFmtId="0" fontId="17" fillId="0" borderId="147" xfId="0" applyFont="1" applyFill="1" applyBorder="1" applyAlignment="1" applyProtection="1">
      <alignment horizontal="center" vertical="center" shrinkToFit="1"/>
      <protection hidden="1"/>
    </xf>
    <xf numFmtId="0" fontId="17" fillId="0" borderId="97" xfId="0" applyFont="1" applyFill="1" applyBorder="1" applyAlignment="1" applyProtection="1">
      <alignment horizontal="center" vertical="center" shrinkToFit="1"/>
      <protection hidden="1"/>
    </xf>
    <xf numFmtId="0" fontId="6" fillId="0" borderId="101" xfId="0" applyFont="1" applyBorder="1" applyAlignment="1" applyProtection="1">
      <alignment horizontal="center" vertical="center"/>
      <protection hidden="1"/>
    </xf>
    <xf numFmtId="0" fontId="6" fillId="0" borderId="119" xfId="0" applyFont="1" applyBorder="1" applyAlignment="1" applyProtection="1">
      <alignment horizontal="center" vertical="center"/>
      <protection hidden="1"/>
    </xf>
    <xf numFmtId="0" fontId="12" fillId="0" borderId="98" xfId="0" applyFont="1" applyBorder="1" applyAlignment="1" applyProtection="1" quotePrefix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/>
    </xf>
    <xf numFmtId="0" fontId="24" fillId="0" borderId="50" xfId="0" applyFont="1" applyBorder="1" applyAlignment="1" applyProtection="1">
      <alignment horizontal="center" vertical="center"/>
      <protection/>
    </xf>
    <xf numFmtId="0" fontId="24" fillId="0" borderId="147" xfId="0" applyFont="1" applyBorder="1" applyAlignment="1" applyProtection="1">
      <alignment horizontal="center" vertical="center"/>
      <protection/>
    </xf>
    <xf numFmtId="0" fontId="24" fillId="0" borderId="97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147" xfId="0" applyFont="1" applyBorder="1" applyAlignment="1" applyProtection="1">
      <alignment horizontal="center" vertical="center"/>
      <protection/>
    </xf>
    <xf numFmtId="0" fontId="0" fillId="0" borderId="97" xfId="0" applyFont="1" applyBorder="1" applyAlignment="1" applyProtection="1">
      <alignment horizontal="center" vertical="center"/>
      <protection/>
    </xf>
    <xf numFmtId="0" fontId="24" fillId="0" borderId="178" xfId="0" applyNumberFormat="1" applyFont="1" applyBorder="1" applyAlignment="1" applyProtection="1">
      <alignment horizontal="center" vertical="center"/>
      <protection locked="0"/>
    </xf>
    <xf numFmtId="0" fontId="24" fillId="0" borderId="179" xfId="0" applyNumberFormat="1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147" xfId="0" applyFont="1" applyBorder="1" applyAlignment="1" applyProtection="1">
      <alignment horizontal="center" vertical="center"/>
      <protection/>
    </xf>
    <xf numFmtId="0" fontId="11" fillId="0" borderId="97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2" fillId="0" borderId="50" xfId="0" applyFont="1" applyBorder="1" applyAlignment="1">
      <alignment horizontal="center" vertical="center"/>
    </xf>
    <xf numFmtId="0" fontId="22" fillId="0" borderId="147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6" xfId="0" applyFont="1" applyBorder="1" applyAlignment="1" quotePrefix="1">
      <alignment horizontal="center" vertical="center"/>
    </xf>
    <xf numFmtId="0" fontId="22" fillId="0" borderId="50" xfId="0" applyFont="1" applyBorder="1" applyAlignment="1" quotePrefix="1">
      <alignment horizontal="center" vertical="center"/>
    </xf>
    <xf numFmtId="0" fontId="4" fillId="0" borderId="180" xfId="0" applyFont="1" applyBorder="1" applyAlignment="1" applyProtection="1">
      <alignment horizontal="center" vertical="center" wrapText="1"/>
      <protection/>
    </xf>
    <xf numFmtId="0" fontId="4" fillId="0" borderId="181" xfId="0" applyFont="1" applyBorder="1" applyAlignment="1" applyProtection="1">
      <alignment horizontal="center" vertical="center"/>
      <protection/>
    </xf>
    <xf numFmtId="0" fontId="4" fillId="0" borderId="182" xfId="0" applyFont="1" applyBorder="1" applyAlignment="1" applyProtection="1">
      <alignment horizontal="center" vertical="center"/>
      <protection/>
    </xf>
    <xf numFmtId="0" fontId="0" fillId="0" borderId="159" xfId="0" applyFont="1" applyBorder="1" applyAlignment="1" applyProtection="1">
      <alignment horizontal="center" vertical="center"/>
      <protection/>
    </xf>
    <xf numFmtId="0" fontId="0" fillId="0" borderId="167" xfId="0" applyFont="1" applyBorder="1" applyAlignment="1" applyProtection="1">
      <alignment horizontal="center" vertical="center"/>
      <protection/>
    </xf>
    <xf numFmtId="0" fontId="0" fillId="0" borderId="183" xfId="0" applyFont="1" applyBorder="1" applyAlignment="1" applyProtection="1">
      <alignment horizontal="center" vertical="center"/>
      <protection/>
    </xf>
    <xf numFmtId="0" fontId="2" fillId="0" borderId="158" xfId="0" applyFont="1" applyBorder="1" applyAlignment="1" applyProtection="1">
      <alignment horizontal="center" vertical="center"/>
      <protection/>
    </xf>
    <xf numFmtId="0" fontId="2" fillId="0" borderId="184" xfId="0" applyFont="1" applyBorder="1" applyAlignment="1" applyProtection="1">
      <alignment horizontal="center" vertical="center"/>
      <protection/>
    </xf>
    <xf numFmtId="0" fontId="2" fillId="0" borderId="185" xfId="0" applyFont="1" applyBorder="1" applyAlignment="1" applyProtection="1">
      <alignment horizontal="center" vertical="center"/>
      <protection/>
    </xf>
    <xf numFmtId="0" fontId="6" fillId="0" borderId="135" xfId="0" applyFont="1" applyBorder="1" applyAlignment="1" applyProtection="1">
      <alignment horizontal="center" vertical="center"/>
      <protection/>
    </xf>
    <xf numFmtId="0" fontId="0" fillId="0" borderId="153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" fillId="0" borderId="101" xfId="0" applyFont="1" applyBorder="1" applyAlignment="1" applyProtection="1">
      <alignment horizontal="center" vertical="center" wrapText="1"/>
      <protection/>
    </xf>
    <xf numFmtId="0" fontId="4" fillId="0" borderId="109" xfId="0" applyFont="1" applyBorder="1" applyAlignment="1" applyProtection="1">
      <alignment horizontal="center" vertical="center"/>
      <protection/>
    </xf>
    <xf numFmtId="0" fontId="4" fillId="0" borderId="186" xfId="0" applyFont="1" applyBorder="1" applyAlignment="1" applyProtection="1">
      <alignment horizontal="center" vertical="center"/>
      <protection/>
    </xf>
    <xf numFmtId="0" fontId="0" fillId="0" borderId="10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87" xfId="0" applyFont="1" applyBorder="1" applyAlignment="1" applyProtection="1">
      <alignment horizontal="center" vertical="center"/>
      <protection/>
    </xf>
    <xf numFmtId="0" fontId="0" fillId="0" borderId="88" xfId="0" applyFont="1" applyBorder="1" applyAlignment="1" applyProtection="1">
      <alignment horizontal="center" vertical="center"/>
      <protection/>
    </xf>
    <xf numFmtId="0" fontId="0" fillId="0" borderId="188" xfId="0" applyFont="1" applyBorder="1" applyAlignment="1" applyProtection="1">
      <alignment horizontal="center" vertical="center"/>
      <protection/>
    </xf>
    <xf numFmtId="0" fontId="0" fillId="0" borderId="189" xfId="0" applyFont="1" applyBorder="1" applyAlignment="1" applyProtection="1">
      <alignment horizontal="center" vertical="center"/>
      <protection/>
    </xf>
    <xf numFmtId="0" fontId="0" fillId="0" borderId="154" xfId="0" applyFont="1" applyBorder="1" applyAlignment="1" applyProtection="1">
      <alignment horizontal="center" vertical="center"/>
      <protection/>
    </xf>
    <xf numFmtId="0" fontId="0" fillId="0" borderId="190" xfId="0" applyFont="1" applyBorder="1" applyAlignment="1" applyProtection="1">
      <alignment horizontal="center" vertical="center"/>
      <protection/>
    </xf>
    <xf numFmtId="0" fontId="11" fillId="0" borderId="103" xfId="0" applyFont="1" applyBorder="1" applyAlignment="1" applyProtection="1">
      <alignment horizontal="center" vertical="center"/>
      <protection/>
    </xf>
    <xf numFmtId="0" fontId="11" fillId="0" borderId="11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166" xfId="0" applyFont="1" applyBorder="1" applyAlignment="1" applyProtection="1">
      <alignment horizontal="center" vertical="center"/>
      <protection/>
    </xf>
    <xf numFmtId="0" fontId="4" fillId="0" borderId="158" xfId="0" applyFont="1" applyBorder="1" applyAlignment="1" applyProtection="1">
      <alignment horizontal="center" vertical="center"/>
      <protection/>
    </xf>
    <xf numFmtId="0" fontId="4" fillId="0" borderId="191" xfId="0" applyFont="1" applyBorder="1" applyAlignment="1" applyProtection="1">
      <alignment horizontal="center" vertical="center"/>
      <protection/>
    </xf>
    <xf numFmtId="0" fontId="0" fillId="0" borderId="161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134" xfId="0" applyFont="1" applyBorder="1" applyAlignment="1" quotePrefix="1">
      <alignment horizontal="center" vertical="center"/>
    </xf>
    <xf numFmtId="0" fontId="0" fillId="0" borderId="192" xfId="0" applyFont="1" applyBorder="1" applyAlignment="1" quotePrefix="1">
      <alignment horizontal="center" vertical="center"/>
    </xf>
    <xf numFmtId="0" fontId="2" fillId="0" borderId="16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 wrapText="1"/>
      <protection/>
    </xf>
    <xf numFmtId="0" fontId="4" fillId="0" borderId="108" xfId="0" applyFont="1" applyBorder="1" applyAlignment="1" applyProtection="1">
      <alignment horizontal="center" vertical="center"/>
      <protection/>
    </xf>
    <xf numFmtId="0" fontId="4" fillId="0" borderId="19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84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2" fillId="0" borderId="151" xfId="0" applyFont="1" applyBorder="1" applyAlignment="1" applyProtection="1">
      <alignment vertical="center"/>
      <protection/>
    </xf>
    <xf numFmtId="0" fontId="41" fillId="0" borderId="0" xfId="0" applyFont="1" applyAlignment="1">
      <alignment vertical="distributed" wrapText="1"/>
    </xf>
    <xf numFmtId="0" fontId="22" fillId="0" borderId="96" xfId="0" applyFont="1" applyBorder="1" applyAlignment="1">
      <alignment horizontal="center" vertical="center"/>
    </xf>
    <xf numFmtId="0" fontId="22" fillId="0" borderId="194" xfId="0" applyFont="1" applyBorder="1" applyAlignment="1">
      <alignment horizontal="center" vertical="center"/>
    </xf>
    <xf numFmtId="0" fontId="2" fillId="0" borderId="195" xfId="0" applyFont="1" applyBorder="1" applyAlignment="1" applyProtection="1" quotePrefix="1">
      <alignment horizontal="center" vertical="center"/>
      <protection locked="0"/>
    </xf>
    <xf numFmtId="0" fontId="2" fillId="0" borderId="96" xfId="0" applyFont="1" applyBorder="1" applyAlignment="1" applyProtection="1" quotePrefix="1">
      <alignment horizontal="center" vertical="center"/>
      <protection locked="0"/>
    </xf>
    <xf numFmtId="0" fontId="39" fillId="0" borderId="96" xfId="0" applyFont="1" applyBorder="1" applyAlignment="1">
      <alignment horizontal="center" vertical="center"/>
    </xf>
    <xf numFmtId="0" fontId="2" fillId="0" borderId="50" xfId="0" applyFont="1" applyBorder="1" applyAlignment="1" applyProtection="1" quotePrefix="1">
      <alignment horizontal="center" vertical="center"/>
      <protection locked="0"/>
    </xf>
    <xf numFmtId="0" fontId="2" fillId="0" borderId="147" xfId="0" applyFont="1" applyBorder="1" applyAlignment="1" applyProtection="1" quotePrefix="1">
      <alignment horizontal="center" vertical="center"/>
      <protection locked="0"/>
    </xf>
    <xf numFmtId="0" fontId="2" fillId="0" borderId="196" xfId="0" applyFont="1" applyBorder="1" applyAlignment="1" applyProtection="1" quotePrefix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34" xfId="0" applyFont="1" applyBorder="1" applyAlignment="1" quotePrefix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38" fillId="0" borderId="96" xfId="0" applyFont="1" applyBorder="1" applyAlignment="1">
      <alignment horizontal="center" vertical="center"/>
    </xf>
    <xf numFmtId="0" fontId="40" fillId="0" borderId="96" xfId="0" applyFont="1" applyBorder="1" applyAlignment="1" quotePrefix="1">
      <alignment horizontal="center" vertical="center"/>
    </xf>
    <xf numFmtId="0" fontId="40" fillId="0" borderId="50" xfId="0" applyFont="1" applyBorder="1" applyAlignment="1" quotePrefix="1">
      <alignment horizontal="center" vertical="center"/>
    </xf>
    <xf numFmtId="0" fontId="6" fillId="0" borderId="50" xfId="0" applyFont="1" applyBorder="1" applyAlignment="1" applyProtection="1" quotePrefix="1">
      <alignment horizontal="center" vertical="center"/>
      <protection locked="0"/>
    </xf>
    <xf numFmtId="0" fontId="6" fillId="0" borderId="147" xfId="0" applyFont="1" applyBorder="1" applyAlignment="1" applyProtection="1" quotePrefix="1">
      <alignment horizontal="center" vertical="center"/>
      <protection locked="0"/>
    </xf>
    <xf numFmtId="0" fontId="6" fillId="0" borderId="196" xfId="0" applyFont="1" applyBorder="1" applyAlignment="1" applyProtection="1" quotePrefix="1">
      <alignment horizontal="center" vertical="center"/>
      <protection locked="0"/>
    </xf>
    <xf numFmtId="0" fontId="6" fillId="0" borderId="195" xfId="0" applyFont="1" applyBorder="1" applyAlignment="1" applyProtection="1" quotePrefix="1">
      <alignment horizontal="center" vertical="center"/>
      <protection locked="0"/>
    </xf>
    <xf numFmtId="0" fontId="6" fillId="0" borderId="96" xfId="0" applyFont="1" applyBorder="1" applyAlignment="1" applyProtection="1" quotePrefix="1">
      <alignment horizontal="center" vertical="center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31" xfId="0" applyFill="1" applyBorder="1" applyAlignment="1">
      <alignment horizontal="left" vertical="center"/>
    </xf>
    <xf numFmtId="0" fontId="0" fillId="35" borderId="30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457200</xdr:colOff>
      <xdr:row>16</xdr:row>
      <xdr:rowOff>95250</xdr:rowOff>
    </xdr:from>
    <xdr:to>
      <xdr:col>17</xdr:col>
      <xdr:colOff>790575</xdr:colOff>
      <xdr:row>20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12496800" y="4076700"/>
          <a:ext cx="204787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P57"/>
  <sheetViews>
    <sheetView showGridLines="0" zoomScale="95" zoomScaleNormal="95" zoomScalePageLayoutView="0" workbookViewId="0" topLeftCell="A1">
      <selection activeCell="C7" sqref="C7:E7"/>
    </sheetView>
  </sheetViews>
  <sheetFormatPr defaultColWidth="9" defaultRowHeight="15"/>
  <cols>
    <col min="1" max="1" width="3.69921875" style="214" customWidth="1"/>
    <col min="2" max="2" width="17" style="214" customWidth="1"/>
    <col min="3" max="5" width="9" style="214" customWidth="1"/>
    <col min="6" max="6" width="2.19921875" style="214" customWidth="1"/>
    <col min="7" max="7" width="4.5" style="214" customWidth="1"/>
    <col min="8" max="16384" width="9" style="214" customWidth="1"/>
  </cols>
  <sheetData>
    <row r="1" ht="20.25" customHeight="1"/>
    <row r="2" ht="20.25" customHeight="1">
      <c r="B2" s="215" t="s">
        <v>183</v>
      </c>
    </row>
    <row r="3" spans="1:6" ht="9.75" customHeight="1">
      <c r="A3" s="212"/>
      <c r="B3" s="216"/>
      <c r="C3" s="212"/>
      <c r="D3" s="212"/>
      <c r="E3" s="212"/>
      <c r="F3" s="212"/>
    </row>
    <row r="4" spans="2:12" ht="20.25" customHeight="1">
      <c r="B4" s="217" t="s">
        <v>169</v>
      </c>
      <c r="C4" s="570" t="s">
        <v>168</v>
      </c>
      <c r="D4" s="571"/>
      <c r="E4" s="572"/>
      <c r="G4" s="535" t="s">
        <v>384</v>
      </c>
      <c r="H4" s="536"/>
      <c r="I4" s="536"/>
      <c r="J4" s="536"/>
      <c r="K4" s="536"/>
      <c r="L4" s="537"/>
    </row>
    <row r="5" spans="2:12" ht="20.25" customHeight="1">
      <c r="B5" s="573" t="s">
        <v>278</v>
      </c>
      <c r="C5" s="218" t="s">
        <v>165</v>
      </c>
      <c r="D5" s="218" t="s">
        <v>166</v>
      </c>
      <c r="E5" s="218" t="s">
        <v>167</v>
      </c>
      <c r="G5" s="538" t="s">
        <v>316</v>
      </c>
      <c r="H5" s="539"/>
      <c r="I5" s="539"/>
      <c r="J5" s="539"/>
      <c r="K5" s="539"/>
      <c r="L5" s="540"/>
    </row>
    <row r="6" spans="2:12" ht="20.25" customHeight="1">
      <c r="B6" s="574"/>
      <c r="C6" s="240">
        <v>6</v>
      </c>
      <c r="D6" s="240"/>
      <c r="E6" s="240"/>
      <c r="G6" s="527" t="s">
        <v>385</v>
      </c>
      <c r="H6" s="528"/>
      <c r="I6" s="528"/>
      <c r="J6" s="528"/>
      <c r="K6" s="528"/>
      <c r="L6" s="529"/>
    </row>
    <row r="7" spans="2:12" ht="20.25" customHeight="1">
      <c r="B7" s="219" t="s">
        <v>277</v>
      </c>
      <c r="C7" s="568"/>
      <c r="D7" s="558"/>
      <c r="E7" s="559"/>
      <c r="G7" s="530"/>
      <c r="H7" s="531"/>
      <c r="I7" s="531"/>
      <c r="J7" s="531"/>
      <c r="K7" s="531"/>
      <c r="L7" s="532"/>
    </row>
    <row r="8" spans="2:7" ht="20.25" customHeight="1">
      <c r="B8" s="219" t="s">
        <v>145</v>
      </c>
      <c r="C8" s="568"/>
      <c r="D8" s="558"/>
      <c r="E8" s="559"/>
      <c r="G8" s="220" t="s">
        <v>265</v>
      </c>
    </row>
    <row r="9" spans="2:7" ht="20.25" customHeight="1">
      <c r="B9" s="219" t="s">
        <v>146</v>
      </c>
      <c r="C9" s="568"/>
      <c r="D9" s="558"/>
      <c r="E9" s="559"/>
      <c r="G9" s="220" t="s">
        <v>266</v>
      </c>
    </row>
    <row r="10" spans="2:7" ht="20.25" customHeight="1">
      <c r="B10" s="356" t="s">
        <v>330</v>
      </c>
      <c r="C10" s="557"/>
      <c r="D10" s="558"/>
      <c r="E10" s="559"/>
      <c r="G10" s="220" t="s">
        <v>332</v>
      </c>
    </row>
    <row r="11" spans="2:7" ht="20.25" customHeight="1">
      <c r="B11" s="356" t="s">
        <v>331</v>
      </c>
      <c r="C11" s="557"/>
      <c r="D11" s="558"/>
      <c r="E11" s="559"/>
      <c r="G11" s="220" t="s">
        <v>332</v>
      </c>
    </row>
    <row r="12" spans="2:13" ht="20.25" customHeight="1" thickBot="1">
      <c r="B12" s="356" t="s">
        <v>333</v>
      </c>
      <c r="C12" s="557"/>
      <c r="D12" s="558"/>
      <c r="E12" s="559"/>
      <c r="G12" s="220" t="s">
        <v>325</v>
      </c>
      <c r="H12" s="357"/>
      <c r="I12" s="357"/>
      <c r="J12" s="357"/>
      <c r="K12" s="357"/>
      <c r="L12" s="357"/>
      <c r="M12" s="357"/>
    </row>
    <row r="13" spans="2:5" ht="20.25" customHeight="1" thickTop="1">
      <c r="B13" s="219" t="s">
        <v>182</v>
      </c>
      <c r="C13" s="564" t="s">
        <v>164</v>
      </c>
      <c r="D13" s="565"/>
      <c r="E13" s="221" t="s">
        <v>155</v>
      </c>
    </row>
    <row r="14" spans="2:5" ht="20.25" customHeight="1">
      <c r="B14" s="222" t="s">
        <v>162</v>
      </c>
      <c r="C14" s="568"/>
      <c r="D14" s="569"/>
      <c r="E14" s="241"/>
    </row>
    <row r="15" spans="2:5" ht="20.25" customHeight="1">
      <c r="B15" s="222" t="s">
        <v>163</v>
      </c>
      <c r="C15" s="568"/>
      <c r="D15" s="569"/>
      <c r="E15" s="241"/>
    </row>
    <row r="16" ht="20.25" customHeight="1"/>
    <row r="17" ht="20.25" customHeight="1"/>
    <row r="18" spans="2:5" ht="20.25" customHeight="1">
      <c r="B18" s="561" t="s">
        <v>178</v>
      </c>
      <c r="C18" s="562"/>
      <c r="D18" s="562"/>
      <c r="E18" s="563"/>
    </row>
    <row r="19" spans="2:5" ht="20.25" customHeight="1">
      <c r="B19" s="225" t="s">
        <v>177</v>
      </c>
      <c r="C19" s="225" t="s">
        <v>174</v>
      </c>
      <c r="D19" s="225" t="s">
        <v>175</v>
      </c>
      <c r="E19" s="225" t="s">
        <v>176</v>
      </c>
    </row>
    <row r="20" spans="2:5" ht="20.25" customHeight="1">
      <c r="B20" s="226" t="s">
        <v>222</v>
      </c>
      <c r="C20" s="227"/>
      <c r="D20" s="242"/>
      <c r="E20" s="242"/>
    </row>
    <row r="21" spans="2:7" ht="20.25" customHeight="1">
      <c r="B21" s="226" t="s">
        <v>223</v>
      </c>
      <c r="C21" s="242"/>
      <c r="D21" s="242"/>
      <c r="E21" s="242"/>
      <c r="G21" s="220" t="s">
        <v>267</v>
      </c>
    </row>
    <row r="22" spans="2:7" ht="20.25" customHeight="1">
      <c r="B22" s="228" t="s">
        <v>224</v>
      </c>
      <c r="C22" s="227"/>
      <c r="D22" s="242"/>
      <c r="E22" s="242"/>
      <c r="G22" s="518" t="s">
        <v>476</v>
      </c>
    </row>
    <row r="23" spans="2:5" ht="20.25" customHeight="1">
      <c r="B23" s="228" t="s">
        <v>225</v>
      </c>
      <c r="C23" s="242"/>
      <c r="D23" s="242"/>
      <c r="E23" s="242"/>
    </row>
    <row r="26" ht="14.25">
      <c r="C26" s="229" t="s">
        <v>242</v>
      </c>
    </row>
    <row r="27" spans="2:6" ht="14.25">
      <c r="B27" s="230" t="s">
        <v>243</v>
      </c>
      <c r="C27" s="575" t="s">
        <v>244</v>
      </c>
      <c r="D27" s="576"/>
      <c r="E27" s="576"/>
      <c r="F27" s="577"/>
    </row>
    <row r="28" spans="2:6" ht="14.25">
      <c r="B28" s="231" t="e">
        <f>MATCH(C28,校名,0)</f>
        <v>#N/A</v>
      </c>
      <c r="C28" s="578">
        <f>G7</f>
        <v>0</v>
      </c>
      <c r="D28" s="579"/>
      <c r="E28" s="579"/>
      <c r="F28" s="580"/>
    </row>
    <row r="37" spans="2:4" ht="15.75" customHeight="1">
      <c r="B37" s="232" t="s">
        <v>276</v>
      </c>
      <c r="C37" s="233" t="s">
        <v>282</v>
      </c>
      <c r="D37" s="234"/>
    </row>
    <row r="38" ht="15.75" customHeight="1"/>
    <row r="39" spans="8:10" ht="15.75" customHeight="1">
      <c r="H39" s="541" t="s">
        <v>260</v>
      </c>
      <c r="I39" s="542"/>
      <c r="J39" s="543"/>
    </row>
    <row r="40" spans="8:11" ht="15.75" customHeight="1">
      <c r="H40" s="521" t="s">
        <v>261</v>
      </c>
      <c r="I40" s="522"/>
      <c r="J40" s="523">
        <v>1</v>
      </c>
      <c r="K40" s="214" t="s">
        <v>263</v>
      </c>
    </row>
    <row r="41" spans="8:11" ht="15.75" customHeight="1">
      <c r="H41" s="525" t="s">
        <v>262</v>
      </c>
      <c r="I41" s="526"/>
      <c r="J41" s="524"/>
      <c r="K41" s="214" t="s">
        <v>264</v>
      </c>
    </row>
    <row r="42" ht="15.75" customHeight="1"/>
    <row r="43" spans="2:9" ht="21.75" customHeight="1">
      <c r="B43" s="233"/>
      <c r="C43" s="560" t="s">
        <v>347</v>
      </c>
      <c r="D43" s="560"/>
      <c r="E43" s="73"/>
      <c r="F43" s="73"/>
      <c r="G43" s="73"/>
      <c r="H43" s="73"/>
      <c r="I43" s="212"/>
    </row>
    <row r="44" spans="2:9" ht="21.75" customHeight="1">
      <c r="B44" s="233"/>
      <c r="C44" s="363" t="s">
        <v>348</v>
      </c>
      <c r="D44" s="365">
        <v>3</v>
      </c>
      <c r="E44" s="238" t="s">
        <v>349</v>
      </c>
      <c r="F44" s="212"/>
      <c r="G44" s="212"/>
      <c r="H44" s="212"/>
      <c r="I44" s="212"/>
    </row>
    <row r="45" spans="2:9" ht="6" customHeight="1">
      <c r="B45" s="212"/>
      <c r="C45" s="212"/>
      <c r="D45" s="335"/>
      <c r="E45" s="212"/>
      <c r="F45" s="212"/>
      <c r="G45" s="212"/>
      <c r="H45" s="212"/>
      <c r="I45" s="212"/>
    </row>
    <row r="46" spans="2:9" ht="21.75" customHeight="1">
      <c r="B46" s="212"/>
      <c r="C46" s="212" t="s">
        <v>350</v>
      </c>
      <c r="D46" s="365">
        <v>3</v>
      </c>
      <c r="E46" s="212" t="s">
        <v>351</v>
      </c>
      <c r="F46" s="212"/>
      <c r="G46" s="212"/>
      <c r="H46" s="212"/>
      <c r="I46" s="212"/>
    </row>
    <row r="47" ht="21.75" customHeight="1"/>
    <row r="48" ht="21.75" customHeight="1"/>
    <row r="49" spans="3:16" ht="25.5" customHeight="1">
      <c r="C49" s="546" t="s">
        <v>279</v>
      </c>
      <c r="D49" s="547"/>
      <c r="E49" s="547"/>
      <c r="F49" s="547"/>
      <c r="G49" s="547"/>
      <c r="H49" s="548"/>
      <c r="I49" s="231" t="s">
        <v>281</v>
      </c>
      <c r="L49" s="233"/>
      <c r="M49" s="233"/>
      <c r="N49" s="233"/>
      <c r="O49" s="212"/>
      <c r="P49" s="212"/>
    </row>
    <row r="50" spans="3:16" ht="21.75" customHeight="1">
      <c r="C50" s="566" t="s">
        <v>286</v>
      </c>
      <c r="D50" s="549" t="s">
        <v>288</v>
      </c>
      <c r="E50" s="550"/>
      <c r="F50" s="533">
        <v>73</v>
      </c>
      <c r="G50" s="534"/>
      <c r="H50" s="235" t="s">
        <v>280</v>
      </c>
      <c r="I50" s="236">
        <v>0.73</v>
      </c>
      <c r="J50" s="237"/>
      <c r="L50" s="233"/>
      <c r="M50" s="238"/>
      <c r="N50" s="212"/>
      <c r="O50" s="239"/>
      <c r="P50" s="212"/>
    </row>
    <row r="51" spans="3:16" ht="21.75" customHeight="1">
      <c r="C51" s="567"/>
      <c r="D51" s="551" t="s">
        <v>289</v>
      </c>
      <c r="E51" s="552"/>
      <c r="F51" s="533">
        <v>80</v>
      </c>
      <c r="G51" s="534"/>
      <c r="H51" s="235" t="s">
        <v>280</v>
      </c>
      <c r="I51" s="236">
        <v>0.8</v>
      </c>
      <c r="J51" s="237"/>
      <c r="L51" s="233"/>
      <c r="M51" s="238"/>
      <c r="N51" s="212"/>
      <c r="O51" s="239"/>
      <c r="P51" s="212"/>
    </row>
    <row r="52" spans="3:16" ht="21.75" customHeight="1">
      <c r="C52" s="567"/>
      <c r="D52" s="553" t="s">
        <v>284</v>
      </c>
      <c r="E52" s="554"/>
      <c r="F52" s="533">
        <v>90</v>
      </c>
      <c r="G52" s="534"/>
      <c r="H52" s="235" t="s">
        <v>280</v>
      </c>
      <c r="I52" s="236">
        <v>0.9</v>
      </c>
      <c r="J52" s="237"/>
      <c r="L52" s="233"/>
      <c r="M52" s="238"/>
      <c r="N52" s="212"/>
      <c r="O52" s="239"/>
      <c r="P52" s="212"/>
    </row>
    <row r="53" spans="3:16" ht="21.75" customHeight="1">
      <c r="C53" s="567"/>
      <c r="D53" s="555" t="s">
        <v>290</v>
      </c>
      <c r="E53" s="556"/>
      <c r="F53" s="533">
        <v>73</v>
      </c>
      <c r="G53" s="534"/>
      <c r="H53" s="235" t="s">
        <v>280</v>
      </c>
      <c r="I53" s="236">
        <v>0.73</v>
      </c>
      <c r="J53" s="237"/>
      <c r="L53" s="233"/>
      <c r="M53" s="238"/>
      <c r="N53" s="212"/>
      <c r="O53" s="239"/>
      <c r="P53" s="212"/>
    </row>
    <row r="54" spans="3:16" ht="21.75" customHeight="1">
      <c r="C54" s="544" t="s">
        <v>287</v>
      </c>
      <c r="D54" s="549" t="s">
        <v>288</v>
      </c>
      <c r="E54" s="550"/>
      <c r="F54" s="533">
        <v>90</v>
      </c>
      <c r="G54" s="534"/>
      <c r="H54" s="235" t="s">
        <v>280</v>
      </c>
      <c r="I54" s="236">
        <v>0.9</v>
      </c>
      <c r="J54" s="237"/>
      <c r="L54" s="233"/>
      <c r="M54" s="238"/>
      <c r="N54" s="212"/>
      <c r="O54" s="239"/>
      <c r="P54" s="212"/>
    </row>
    <row r="55" spans="3:16" ht="21.75" customHeight="1">
      <c r="C55" s="545"/>
      <c r="D55" s="551" t="s">
        <v>289</v>
      </c>
      <c r="E55" s="552"/>
      <c r="F55" s="533">
        <v>100</v>
      </c>
      <c r="G55" s="534"/>
      <c r="H55" s="235" t="s">
        <v>280</v>
      </c>
      <c r="I55" s="236">
        <v>1</v>
      </c>
      <c r="J55" s="237"/>
      <c r="L55" s="233"/>
      <c r="M55" s="238"/>
      <c r="N55" s="212"/>
      <c r="O55" s="239"/>
      <c r="P55" s="212"/>
    </row>
    <row r="56" spans="3:16" ht="21.75" customHeight="1">
      <c r="C56" s="545"/>
      <c r="D56" s="553" t="s">
        <v>284</v>
      </c>
      <c r="E56" s="554"/>
      <c r="F56" s="533">
        <v>90</v>
      </c>
      <c r="G56" s="534"/>
      <c r="H56" s="235" t="s">
        <v>285</v>
      </c>
      <c r="I56" s="236">
        <v>0.9</v>
      </c>
      <c r="J56" s="237"/>
      <c r="L56" s="233"/>
      <c r="M56" s="238"/>
      <c r="N56" s="212"/>
      <c r="O56" s="239"/>
      <c r="P56" s="212"/>
    </row>
    <row r="57" spans="3:16" ht="21.75" customHeight="1">
      <c r="C57" s="545"/>
      <c r="D57" s="555" t="s">
        <v>290</v>
      </c>
      <c r="E57" s="556"/>
      <c r="F57" s="533">
        <v>90</v>
      </c>
      <c r="G57" s="534"/>
      <c r="H57" s="235" t="s">
        <v>285</v>
      </c>
      <c r="I57" s="236">
        <v>0.9</v>
      </c>
      <c r="J57" s="237"/>
      <c r="L57" s="212"/>
      <c r="M57" s="212"/>
      <c r="N57" s="212"/>
      <c r="O57" s="212"/>
      <c r="P57" s="212"/>
    </row>
    <row r="58" ht="21.7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42">
    <mergeCell ref="C50:C53"/>
    <mergeCell ref="C15:D15"/>
    <mergeCell ref="C14:D14"/>
    <mergeCell ref="C9:E9"/>
    <mergeCell ref="C4:E4"/>
    <mergeCell ref="B5:B6"/>
    <mergeCell ref="C7:E7"/>
    <mergeCell ref="C8:E8"/>
    <mergeCell ref="C27:F27"/>
    <mergeCell ref="C28:F28"/>
    <mergeCell ref="C10:E10"/>
    <mergeCell ref="C43:D43"/>
    <mergeCell ref="B18:E18"/>
    <mergeCell ref="C11:E11"/>
    <mergeCell ref="C12:E12"/>
    <mergeCell ref="C13:D13"/>
    <mergeCell ref="D53:E53"/>
    <mergeCell ref="D54:E54"/>
    <mergeCell ref="D55:E55"/>
    <mergeCell ref="D57:E57"/>
    <mergeCell ref="F56:G56"/>
    <mergeCell ref="D56:E56"/>
    <mergeCell ref="G4:L4"/>
    <mergeCell ref="G5:L5"/>
    <mergeCell ref="F54:G54"/>
    <mergeCell ref="F55:G55"/>
    <mergeCell ref="H39:J39"/>
    <mergeCell ref="C54:C57"/>
    <mergeCell ref="C49:H49"/>
    <mergeCell ref="D50:E50"/>
    <mergeCell ref="D51:E51"/>
    <mergeCell ref="D52:E52"/>
    <mergeCell ref="H40:I40"/>
    <mergeCell ref="J40:J41"/>
    <mergeCell ref="H41:I41"/>
    <mergeCell ref="G6:L6"/>
    <mergeCell ref="G7:L7"/>
    <mergeCell ref="F57:G57"/>
    <mergeCell ref="F50:G50"/>
    <mergeCell ref="F51:G51"/>
    <mergeCell ref="F52:G52"/>
    <mergeCell ref="F53:G53"/>
  </mergeCells>
  <dataValidations count="9">
    <dataValidation allowBlank="1" showInputMessage="1" showErrorMessage="1" imeMode="hiragana" sqref="C7:C12 D47:D48 D7:E11 B42:C48 E42:O48 D42 D45 C14:C15"/>
    <dataValidation type="whole" allowBlank="1" showInputMessage="1" showErrorMessage="1" imeMode="disabled" sqref="E14:E15">
      <formula1>1</formula1>
      <formula2>3</formula2>
    </dataValidation>
    <dataValidation type="whole" allowBlank="1" showInputMessage="1" showErrorMessage="1" imeMode="disabled" sqref="C6:E6">
      <formula1>1</formula1>
      <formula2>100</formula2>
    </dataValidation>
    <dataValidation type="whole" allowBlank="1" showInputMessage="1" showErrorMessage="1" imeMode="disabled" sqref="J40:J41">
      <formula1>1</formula1>
      <formula2>2</formula2>
    </dataValidation>
    <dataValidation allowBlank="1" showInputMessage="1" showErrorMessage="1" imeMode="disabled" sqref="C20:E23"/>
    <dataValidation type="whole" allowBlank="1" showInputMessage="1" showErrorMessage="1" imeMode="disabled" sqref="B28">
      <formula1>1</formula1>
      <formula2>53</formula2>
    </dataValidation>
    <dataValidation type="whole" allowBlank="1" showInputMessage="1" showErrorMessage="1" imeMode="disabled" sqref="M50:M56 F50:F56">
      <formula1>1</formula1>
      <formula2>150</formula2>
    </dataValidation>
    <dataValidation type="list" allowBlank="1" showInputMessage="1" showErrorMessage="1" imeMode="hiragana" sqref="G5:L5">
      <formula1>大会名</formula1>
    </dataValidation>
    <dataValidation type="list" allowBlank="1" showInputMessage="1" showErrorMessage="1" sqref="G7:L7">
      <formula1>校名</formula1>
    </dataValidation>
  </dataValidations>
  <printOptions headings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 transitionEvaluation="1"/>
  <dimension ref="A1:X60"/>
  <sheetViews>
    <sheetView showGridLines="0" zoomScale="85" zoomScaleNormal="85" zoomScaleSheetLayoutView="25" zoomScalePageLayoutView="0" workbookViewId="0" topLeftCell="H1">
      <selection activeCell="P5" sqref="P5"/>
    </sheetView>
  </sheetViews>
  <sheetFormatPr defaultColWidth="10.69921875" defaultRowHeight="15"/>
  <cols>
    <col min="1" max="1" width="5.69921875" style="36" customWidth="1"/>
    <col min="2" max="2" width="9.69921875" style="36" bestFit="1" customWidth="1"/>
    <col min="3" max="3" width="17.69921875" style="36" bestFit="1" customWidth="1"/>
    <col min="4" max="4" width="25.5" style="36" bestFit="1" customWidth="1"/>
    <col min="5" max="5" width="12.296875" style="36" bestFit="1" customWidth="1"/>
    <col min="6" max="6" width="4.69921875" style="36" customWidth="1"/>
    <col min="7" max="7" width="9.69921875" style="36" bestFit="1" customWidth="1"/>
    <col min="8" max="8" width="30" style="36" bestFit="1" customWidth="1"/>
    <col min="9" max="9" width="12.69921875" style="36" customWidth="1"/>
    <col min="10" max="14" width="4.69921875" style="36" customWidth="1"/>
    <col min="15" max="15" width="12.69921875" style="36" customWidth="1"/>
    <col min="16" max="16" width="9.19921875" style="36" customWidth="1"/>
    <col min="17" max="17" width="11.69921875" style="36" customWidth="1"/>
    <col min="18" max="18" width="23.19921875" style="36" customWidth="1"/>
    <col min="19" max="20" width="2.69921875" style="36" customWidth="1"/>
    <col min="21" max="21" width="10.69921875" style="36" bestFit="1" customWidth="1"/>
    <col min="22" max="22" width="10.69921875" style="36" customWidth="1"/>
    <col min="23" max="23" width="53" style="36" customWidth="1"/>
    <col min="24" max="16384" width="10.69921875" style="36" customWidth="1"/>
  </cols>
  <sheetData>
    <row r="1" spans="1:9" ht="18" customHeight="1">
      <c r="A1" s="37" t="s">
        <v>187</v>
      </c>
      <c r="B1" s="37" t="s">
        <v>9</v>
      </c>
      <c r="C1" s="37" t="s">
        <v>10</v>
      </c>
      <c r="D1" s="37" t="s">
        <v>11</v>
      </c>
      <c r="E1" s="37" t="s">
        <v>14</v>
      </c>
      <c r="F1" s="37" t="s">
        <v>12</v>
      </c>
      <c r="G1" s="37"/>
      <c r="H1" s="37"/>
      <c r="I1" s="38"/>
    </row>
    <row r="2" spans="1:19" ht="18" customHeight="1">
      <c r="A2" s="37">
        <v>1</v>
      </c>
      <c r="B2" s="39">
        <v>413001</v>
      </c>
      <c r="C2" s="38" t="s">
        <v>388</v>
      </c>
      <c r="D2" s="40" t="s">
        <v>46</v>
      </c>
      <c r="E2" s="41" t="s">
        <v>477</v>
      </c>
      <c r="F2" s="37" t="s">
        <v>13</v>
      </c>
      <c r="G2" s="41" t="s">
        <v>477</v>
      </c>
      <c r="H2" s="36" t="s">
        <v>73</v>
      </c>
      <c r="I2" s="40"/>
      <c r="J2" s="106"/>
      <c r="K2" s="107"/>
      <c r="L2" s="107"/>
      <c r="M2" s="107"/>
      <c r="S2" s="58"/>
    </row>
    <row r="3" spans="1:23" ht="18" customHeight="1">
      <c r="A3" s="37">
        <v>2</v>
      </c>
      <c r="B3" s="39">
        <v>413002</v>
      </c>
      <c r="C3" s="38" t="s">
        <v>389</v>
      </c>
      <c r="D3" s="40" t="s">
        <v>390</v>
      </c>
      <c r="E3" s="41" t="s">
        <v>478</v>
      </c>
      <c r="F3" s="37" t="s">
        <v>13</v>
      </c>
      <c r="G3" s="41" t="s">
        <v>519</v>
      </c>
      <c r="H3" s="36" t="s">
        <v>74</v>
      </c>
      <c r="I3" s="40"/>
      <c r="J3" s="106"/>
      <c r="K3" s="107"/>
      <c r="L3" s="107"/>
      <c r="M3" s="107"/>
      <c r="O3" s="48" t="s">
        <v>169</v>
      </c>
      <c r="P3" s="690" t="s">
        <v>168</v>
      </c>
      <c r="Q3" s="691"/>
      <c r="R3" s="692"/>
      <c r="S3" s="59"/>
      <c r="U3" s="50" t="s">
        <v>142</v>
      </c>
      <c r="V3" s="696" t="s">
        <v>143</v>
      </c>
      <c r="W3" s="697"/>
    </row>
    <row r="4" spans="1:23" ht="18" customHeight="1">
      <c r="A4" s="37">
        <v>3</v>
      </c>
      <c r="B4" s="39">
        <v>413003</v>
      </c>
      <c r="C4" s="38" t="s">
        <v>391</v>
      </c>
      <c r="D4" s="40" t="s">
        <v>392</v>
      </c>
      <c r="E4" s="41" t="s">
        <v>479</v>
      </c>
      <c r="F4" s="37" t="s">
        <v>13</v>
      </c>
      <c r="G4" s="41" t="s">
        <v>520</v>
      </c>
      <c r="H4" s="36" t="s">
        <v>75</v>
      </c>
      <c r="I4" s="40"/>
      <c r="J4" s="106"/>
      <c r="K4" s="107"/>
      <c r="L4" s="107"/>
      <c r="M4" s="107"/>
      <c r="O4" s="47" t="s">
        <v>179</v>
      </c>
      <c r="P4" s="167">
        <v>6</v>
      </c>
      <c r="Q4" s="43">
        <f>MONTH(R4)</f>
        <v>3</v>
      </c>
      <c r="R4" s="166">
        <f ca="1">NOW()</f>
        <v>45373.60541192129</v>
      </c>
      <c r="S4" s="60"/>
      <c r="U4" s="52" t="s">
        <v>144</v>
      </c>
      <c r="V4" s="698" t="str">
        <f ca="1">CELL("filename",A1)</f>
        <v>C:\大会関係\2024年度\2024登録・高校総体\[2024moushikomi.xls]定数表</v>
      </c>
      <c r="W4" s="698"/>
    </row>
    <row r="5" spans="1:23" ht="18" customHeight="1">
      <c r="A5" s="37">
        <v>4</v>
      </c>
      <c r="B5" s="39">
        <v>413004</v>
      </c>
      <c r="C5" s="38" t="s">
        <v>393</v>
      </c>
      <c r="D5" s="40" t="s">
        <v>47</v>
      </c>
      <c r="E5" s="41" t="s">
        <v>480</v>
      </c>
      <c r="F5" s="37" t="s">
        <v>13</v>
      </c>
      <c r="G5" s="41" t="s">
        <v>521</v>
      </c>
      <c r="H5" s="36" t="s">
        <v>76</v>
      </c>
      <c r="I5" s="40"/>
      <c r="J5" s="106"/>
      <c r="K5" s="107"/>
      <c r="L5" s="107"/>
      <c r="M5" s="107"/>
      <c r="O5" s="46" t="s">
        <v>161</v>
      </c>
      <c r="P5" s="42" t="e">
        <f>'初期ﾃﾞｰﾀ'!B28</f>
        <v>#N/A</v>
      </c>
      <c r="Q5" s="699" t="e">
        <f>VLOOKUP(P5,$A$2:$I$54,4,FALSE)</f>
        <v>#N/A</v>
      </c>
      <c r="R5" s="700"/>
      <c r="S5" s="61"/>
      <c r="U5" s="52" t="s">
        <v>44</v>
      </c>
      <c r="V5" s="53" t="str">
        <f>MID(V4,1,FIND("[",V4,1)-1)</f>
        <v>C:\大会関係\2024年度\2024登録・高校総体\</v>
      </c>
      <c r="W5" s="54"/>
    </row>
    <row r="6" spans="1:23" ht="18" customHeight="1">
      <c r="A6" s="37">
        <v>5</v>
      </c>
      <c r="B6" s="39">
        <v>413005</v>
      </c>
      <c r="C6" s="38" t="s">
        <v>394</v>
      </c>
      <c r="D6" s="40" t="s">
        <v>48</v>
      </c>
      <c r="E6" s="41" t="s">
        <v>481</v>
      </c>
      <c r="F6" s="37" t="s">
        <v>13</v>
      </c>
      <c r="G6" s="41" t="s">
        <v>481</v>
      </c>
      <c r="H6" s="36" t="s">
        <v>77</v>
      </c>
      <c r="I6" s="40"/>
      <c r="J6" s="106"/>
      <c r="K6" s="107"/>
      <c r="L6" s="107"/>
      <c r="M6" s="107"/>
      <c r="O6" s="47" t="s">
        <v>147</v>
      </c>
      <c r="P6" s="701" t="str">
        <f>'初期ﾃﾞｰﾀ'!G5</f>
        <v>年度当初の競技者登録</v>
      </c>
      <c r="Q6" s="702"/>
      <c r="R6" s="703"/>
      <c r="S6" s="60"/>
      <c r="U6" s="52" t="s">
        <v>43</v>
      </c>
      <c r="V6" s="698" t="str">
        <f>MID(V4,FIND("[",V4,1)+1,FIND("]",V4,1)-FIND("[",V4,1)-1)</f>
        <v>2024moushikomi.xls</v>
      </c>
      <c r="W6" s="698"/>
    </row>
    <row r="7" spans="1:23" ht="18" customHeight="1">
      <c r="A7" s="37">
        <v>6</v>
      </c>
      <c r="B7" s="39">
        <v>413006</v>
      </c>
      <c r="C7" s="38" t="s">
        <v>395</v>
      </c>
      <c r="D7" s="40" t="s">
        <v>40</v>
      </c>
      <c r="E7" s="41" t="s">
        <v>482</v>
      </c>
      <c r="F7" s="37" t="s">
        <v>13</v>
      </c>
      <c r="G7" s="41" t="s">
        <v>522</v>
      </c>
      <c r="H7" s="36" t="s">
        <v>78</v>
      </c>
      <c r="I7" s="40"/>
      <c r="J7" s="106"/>
      <c r="K7" s="107"/>
      <c r="L7" s="107"/>
      <c r="M7" s="107"/>
      <c r="O7" s="72"/>
      <c r="P7" s="66"/>
      <c r="Q7" s="66"/>
      <c r="R7" s="66"/>
      <c r="S7" s="60"/>
      <c r="U7" s="52" t="s">
        <v>45</v>
      </c>
      <c r="V7" s="53" t="str">
        <f>RIGHT(V4,3)</f>
        <v>定数表</v>
      </c>
      <c r="W7" s="54"/>
    </row>
    <row r="8" spans="1:19" ht="18" customHeight="1">
      <c r="A8" s="37">
        <v>7</v>
      </c>
      <c r="B8" s="39">
        <v>413007</v>
      </c>
      <c r="C8" s="38" t="s">
        <v>396</v>
      </c>
      <c r="D8" s="40" t="s">
        <v>49</v>
      </c>
      <c r="E8" s="41" t="s">
        <v>483</v>
      </c>
      <c r="F8" s="37" t="s">
        <v>13</v>
      </c>
      <c r="G8" s="41" t="s">
        <v>523</v>
      </c>
      <c r="H8" s="36" t="s">
        <v>79</v>
      </c>
      <c r="I8" s="40"/>
      <c r="J8" s="106"/>
      <c r="K8" s="107"/>
      <c r="L8" s="107"/>
      <c r="M8" s="107"/>
      <c r="O8" s="49"/>
      <c r="P8" s="61"/>
      <c r="Q8" s="61"/>
      <c r="R8" s="61"/>
      <c r="S8" s="61"/>
    </row>
    <row r="9" spans="1:24" ht="18" customHeight="1">
      <c r="A9" s="37">
        <v>8</v>
      </c>
      <c r="B9" s="39">
        <v>413008</v>
      </c>
      <c r="C9" s="38" t="s">
        <v>397</v>
      </c>
      <c r="D9" s="40" t="s">
        <v>50</v>
      </c>
      <c r="E9" s="41" t="s">
        <v>484</v>
      </c>
      <c r="F9" s="37" t="s">
        <v>13</v>
      </c>
      <c r="G9" s="41" t="s">
        <v>524</v>
      </c>
      <c r="H9" s="36" t="s">
        <v>80</v>
      </c>
      <c r="I9" s="40"/>
      <c r="J9" s="106"/>
      <c r="K9" s="107"/>
      <c r="L9" s="107"/>
      <c r="M9" s="107"/>
      <c r="O9" s="49"/>
      <c r="P9" s="693" t="s">
        <v>173</v>
      </c>
      <c r="Q9" s="694"/>
      <c r="R9" s="73"/>
      <c r="S9" s="60"/>
      <c r="U9" s="52" t="s">
        <v>148</v>
      </c>
      <c r="V9" s="64"/>
      <c r="X9" s="44"/>
    </row>
    <row r="10" spans="1:24" ht="18" customHeight="1">
      <c r="A10" s="37">
        <v>9</v>
      </c>
      <c r="B10" s="39">
        <v>413009</v>
      </c>
      <c r="C10" s="38" t="s">
        <v>398</v>
      </c>
      <c r="D10" s="40" t="s">
        <v>51</v>
      </c>
      <c r="E10" s="41" t="s">
        <v>485</v>
      </c>
      <c r="F10" s="37" t="s">
        <v>13</v>
      </c>
      <c r="G10" s="41" t="s">
        <v>525</v>
      </c>
      <c r="H10" s="36" t="s">
        <v>81</v>
      </c>
      <c r="I10" s="40"/>
      <c r="J10" s="106"/>
      <c r="K10" s="107"/>
      <c r="L10" s="107"/>
      <c r="M10" s="107"/>
      <c r="O10" s="49"/>
      <c r="P10" s="50" t="s">
        <v>172</v>
      </c>
      <c r="Q10" s="56">
        <f ca="1">TODAY()</f>
        <v>45373</v>
      </c>
      <c r="R10" s="73"/>
      <c r="S10" s="60"/>
      <c r="U10" s="52" t="s">
        <v>149</v>
      </c>
      <c r="V10" s="64"/>
      <c r="X10" s="45"/>
    </row>
    <row r="11" spans="1:22" ht="18" customHeight="1">
      <c r="A11" s="37">
        <v>10</v>
      </c>
      <c r="B11" s="39">
        <v>413010</v>
      </c>
      <c r="C11" s="40" t="s">
        <v>130</v>
      </c>
      <c r="D11" s="40" t="s">
        <v>69</v>
      </c>
      <c r="E11" s="41" t="s">
        <v>486</v>
      </c>
      <c r="F11" s="37" t="s">
        <v>13</v>
      </c>
      <c r="G11" s="41" t="s">
        <v>526</v>
      </c>
      <c r="H11" s="36" t="s">
        <v>421</v>
      </c>
      <c r="I11" s="40"/>
      <c r="J11" s="12"/>
      <c r="K11" s="107"/>
      <c r="L11" s="107"/>
      <c r="M11" s="107"/>
      <c r="O11" s="49"/>
      <c r="P11" s="50" t="s">
        <v>171</v>
      </c>
      <c r="Q11" s="56"/>
      <c r="R11" s="73"/>
      <c r="S11" s="60"/>
      <c r="U11" s="52" t="s">
        <v>150</v>
      </c>
      <c r="V11" s="64"/>
    </row>
    <row r="12" spans="1:22" ht="18" customHeight="1">
      <c r="A12" s="37">
        <v>11</v>
      </c>
      <c r="B12" s="39">
        <v>413011</v>
      </c>
      <c r="C12" s="38" t="s">
        <v>399</v>
      </c>
      <c r="D12" s="40" t="s">
        <v>400</v>
      </c>
      <c r="E12" s="41" t="s">
        <v>487</v>
      </c>
      <c r="F12" s="37" t="s">
        <v>13</v>
      </c>
      <c r="G12" s="41" t="s">
        <v>527</v>
      </c>
      <c r="H12" s="36" t="s">
        <v>82</v>
      </c>
      <c r="I12" s="40"/>
      <c r="J12" s="12"/>
      <c r="K12" s="107"/>
      <c r="L12" s="107"/>
      <c r="M12" s="107"/>
      <c r="O12" s="49"/>
      <c r="P12" s="50" t="s">
        <v>170</v>
      </c>
      <c r="Q12" s="50">
        <f>MONTH(Q10)</f>
        <v>3</v>
      </c>
      <c r="R12" s="73"/>
      <c r="S12" s="60"/>
      <c r="U12" s="50" t="s">
        <v>151</v>
      </c>
      <c r="V12" s="51" t="str">
        <f>WIDECHAR(FIXED(P4,0))</f>
        <v>６</v>
      </c>
    </row>
    <row r="13" spans="1:22" ht="18" customHeight="1">
      <c r="A13" s="37">
        <v>12</v>
      </c>
      <c r="B13" s="39">
        <v>413012</v>
      </c>
      <c r="C13" s="38" t="s">
        <v>401</v>
      </c>
      <c r="D13" s="40" t="s">
        <v>402</v>
      </c>
      <c r="E13" s="41" t="s">
        <v>488</v>
      </c>
      <c r="F13" s="37" t="s">
        <v>13</v>
      </c>
      <c r="G13" s="41" t="s">
        <v>528</v>
      </c>
      <c r="H13" s="36" t="s">
        <v>83</v>
      </c>
      <c r="I13" s="40"/>
      <c r="J13" s="15"/>
      <c r="K13" s="107"/>
      <c r="L13" s="107"/>
      <c r="M13" s="107"/>
      <c r="O13" s="49"/>
      <c r="P13" s="50" t="s">
        <v>167</v>
      </c>
      <c r="Q13" s="50">
        <f>DAY(Q10)</f>
        <v>22</v>
      </c>
      <c r="R13" s="73"/>
      <c r="S13" s="60"/>
      <c r="U13" s="55" t="s">
        <v>154</v>
      </c>
      <c r="V13" s="51" t="str">
        <f>IF('初期ﾃﾞｰﾀ'!C6="","　　",WIDECHAR(FIXED('初期ﾃﾞｰﾀ'!C6,0)))</f>
        <v>６</v>
      </c>
    </row>
    <row r="14" spans="1:22" ht="18" customHeight="1">
      <c r="A14" s="37">
        <v>13</v>
      </c>
      <c r="B14" s="39">
        <v>413013</v>
      </c>
      <c r="C14" s="40" t="s">
        <v>133</v>
      </c>
      <c r="D14" s="40" t="s">
        <v>52</v>
      </c>
      <c r="E14" s="41" t="s">
        <v>489</v>
      </c>
      <c r="F14" s="37" t="s">
        <v>13</v>
      </c>
      <c r="G14" s="41" t="s">
        <v>529</v>
      </c>
      <c r="H14" s="36" t="s">
        <v>84</v>
      </c>
      <c r="I14" s="40"/>
      <c r="J14" s="15"/>
      <c r="K14" s="107"/>
      <c r="L14" s="107"/>
      <c r="M14" s="107"/>
      <c r="O14" s="49"/>
      <c r="R14" s="49"/>
      <c r="S14" s="49"/>
      <c r="U14" s="55" t="s">
        <v>152</v>
      </c>
      <c r="V14" s="51" t="str">
        <f>IF('初期ﾃﾞｰﾀ'!D6="","　　",WIDECHAR(FIXED('初期ﾃﾞｰﾀ'!D6,0)))</f>
        <v>　　</v>
      </c>
    </row>
    <row r="15" spans="1:22" ht="18" customHeight="1">
      <c r="A15" s="37">
        <v>14</v>
      </c>
      <c r="B15" s="39">
        <v>413014</v>
      </c>
      <c r="C15" s="40" t="s">
        <v>134</v>
      </c>
      <c r="D15" s="40" t="s">
        <v>53</v>
      </c>
      <c r="E15" s="41" t="s">
        <v>490</v>
      </c>
      <c r="F15" s="37" t="s">
        <v>13</v>
      </c>
      <c r="G15" s="41" t="s">
        <v>490</v>
      </c>
      <c r="H15" s="36" t="s">
        <v>85</v>
      </c>
      <c r="I15" s="40"/>
      <c r="J15" s="15"/>
      <c r="K15" s="107"/>
      <c r="L15" s="107"/>
      <c r="M15" s="107"/>
      <c r="O15" s="71"/>
      <c r="P15" s="50" t="s">
        <v>161</v>
      </c>
      <c r="Q15" s="69" t="e">
        <f>RIGHT("00"&amp;FIXED(P5,0),2)</f>
        <v>#VALUE!</v>
      </c>
      <c r="R15" s="73"/>
      <c r="S15" s="60"/>
      <c r="U15" s="55" t="s">
        <v>153</v>
      </c>
      <c r="V15" s="51" t="str">
        <f>IF('初期ﾃﾞｰﾀ'!E6="","　　",WIDECHAR(FIXED('初期ﾃﾞｰﾀ'!E6,0)))</f>
        <v>　　</v>
      </c>
    </row>
    <row r="16" spans="1:19" ht="18" customHeight="1">
      <c r="A16" s="37">
        <v>15</v>
      </c>
      <c r="B16" s="39">
        <v>413015</v>
      </c>
      <c r="C16" s="38" t="s">
        <v>403</v>
      </c>
      <c r="D16" s="38" t="s">
        <v>404</v>
      </c>
      <c r="E16" s="36" t="s">
        <v>491</v>
      </c>
      <c r="F16" s="37" t="s">
        <v>13</v>
      </c>
      <c r="G16" s="36" t="s">
        <v>491</v>
      </c>
      <c r="H16" s="36" t="s">
        <v>405</v>
      </c>
      <c r="I16" s="40"/>
      <c r="K16" s="107"/>
      <c r="L16" s="107"/>
      <c r="M16" s="107"/>
      <c r="O16" s="71"/>
      <c r="P16" s="73"/>
      <c r="Q16" s="73"/>
      <c r="R16" s="73"/>
      <c r="S16" s="60"/>
    </row>
    <row r="17" spans="1:23" ht="18" customHeight="1">
      <c r="A17" s="37">
        <v>16</v>
      </c>
      <c r="B17" s="39">
        <v>413016</v>
      </c>
      <c r="C17" s="38" t="s">
        <v>406</v>
      </c>
      <c r="D17" s="40" t="s">
        <v>54</v>
      </c>
      <c r="E17" s="41" t="s">
        <v>492</v>
      </c>
      <c r="F17" s="37" t="s">
        <v>13</v>
      </c>
      <c r="G17" s="41" t="s">
        <v>492</v>
      </c>
      <c r="H17" s="36" t="s">
        <v>86</v>
      </c>
      <c r="I17" s="40"/>
      <c r="K17" s="107"/>
      <c r="L17" s="107"/>
      <c r="M17" s="107"/>
      <c r="O17" s="49"/>
      <c r="P17" s="693" t="s">
        <v>191</v>
      </c>
      <c r="Q17" s="694"/>
      <c r="R17" s="49"/>
      <c r="S17" s="49"/>
      <c r="T17" s="60"/>
      <c r="U17" s="50" t="s">
        <v>339</v>
      </c>
      <c r="V17" s="50" t="s">
        <v>340</v>
      </c>
      <c r="W17" s="60"/>
    </row>
    <row r="18" spans="1:23" ht="18" customHeight="1">
      <c r="A18" s="37">
        <v>17</v>
      </c>
      <c r="B18" s="39">
        <v>413017</v>
      </c>
      <c r="C18" s="40" t="s">
        <v>138</v>
      </c>
      <c r="D18" s="40" t="s">
        <v>58</v>
      </c>
      <c r="E18" s="41" t="s">
        <v>493</v>
      </c>
      <c r="F18" s="37" t="s">
        <v>13</v>
      </c>
      <c r="G18" s="41" t="s">
        <v>493</v>
      </c>
      <c r="H18" s="36" t="s">
        <v>92</v>
      </c>
      <c r="I18" s="40"/>
      <c r="K18" s="107"/>
      <c r="L18" s="107"/>
      <c r="M18" s="107"/>
      <c r="O18" s="71"/>
      <c r="P18" s="50" t="str">
        <f>VLOOKUP(Q18,U18:V20,2)</f>
        <v>A4</v>
      </c>
      <c r="Q18" s="57">
        <f>'初期ﾃﾞｰﾀ'!J40</f>
        <v>1</v>
      </c>
      <c r="R18" s="73"/>
      <c r="S18" s="60"/>
      <c r="T18" s="60"/>
      <c r="U18" s="50">
        <v>1</v>
      </c>
      <c r="V18" s="50" t="s">
        <v>341</v>
      </c>
      <c r="W18" s="60"/>
    </row>
    <row r="19" spans="1:23" ht="18" customHeight="1">
      <c r="A19" s="37">
        <v>18</v>
      </c>
      <c r="B19" s="39">
        <v>413018</v>
      </c>
      <c r="C19" s="40" t="s">
        <v>120</v>
      </c>
      <c r="D19" s="40" t="s">
        <v>408</v>
      </c>
      <c r="E19" s="41" t="s">
        <v>494</v>
      </c>
      <c r="F19" s="37" t="s">
        <v>13</v>
      </c>
      <c r="G19" s="41" t="s">
        <v>530</v>
      </c>
      <c r="H19" s="36" t="s">
        <v>91</v>
      </c>
      <c r="I19" s="40"/>
      <c r="J19" s="15"/>
      <c r="K19" s="107"/>
      <c r="L19" s="107"/>
      <c r="M19" s="107"/>
      <c r="O19" s="71"/>
      <c r="P19" s="60"/>
      <c r="Q19" s="60"/>
      <c r="R19" s="73"/>
      <c r="S19" s="60"/>
      <c r="T19" s="60"/>
      <c r="U19" s="50">
        <v>2</v>
      </c>
      <c r="V19" s="50" t="s">
        <v>342</v>
      </c>
      <c r="W19" s="60"/>
    </row>
    <row r="20" spans="1:23" ht="18" customHeight="1">
      <c r="A20" s="37">
        <v>19</v>
      </c>
      <c r="B20" s="39">
        <v>413019</v>
      </c>
      <c r="C20" s="40" t="s">
        <v>121</v>
      </c>
      <c r="D20" s="40" t="s">
        <v>407</v>
      </c>
      <c r="E20" s="41" t="s">
        <v>495</v>
      </c>
      <c r="F20" s="37" t="s">
        <v>13</v>
      </c>
      <c r="G20" s="41" t="s">
        <v>531</v>
      </c>
      <c r="H20" s="36" t="s">
        <v>90</v>
      </c>
      <c r="I20" s="40"/>
      <c r="J20" s="15"/>
      <c r="K20" s="107"/>
      <c r="L20" s="107"/>
      <c r="M20" s="107"/>
      <c r="O20" s="695" t="s">
        <v>248</v>
      </c>
      <c r="P20" s="695"/>
      <c r="Q20" s="364">
        <f>'初期ﾃﾞｰﾀ'!D46</f>
        <v>3</v>
      </c>
      <c r="R20" s="60"/>
      <c r="S20" s="60"/>
      <c r="T20" s="60"/>
      <c r="U20" s="50">
        <v>3</v>
      </c>
      <c r="V20" s="50" t="s">
        <v>343</v>
      </c>
      <c r="W20" s="60"/>
    </row>
    <row r="21" spans="1:23" ht="18" customHeight="1">
      <c r="A21" s="37">
        <v>20</v>
      </c>
      <c r="B21" s="39">
        <v>413020</v>
      </c>
      <c r="C21" s="40" t="s">
        <v>137</v>
      </c>
      <c r="D21" s="40" t="s">
        <v>57</v>
      </c>
      <c r="E21" s="41" t="s">
        <v>496</v>
      </c>
      <c r="F21" s="37" t="s">
        <v>13</v>
      </c>
      <c r="G21" s="41" t="s">
        <v>532</v>
      </c>
      <c r="H21" s="36" t="s">
        <v>89</v>
      </c>
      <c r="I21" s="40"/>
      <c r="J21" s="15"/>
      <c r="K21" s="107"/>
      <c r="L21" s="107"/>
      <c r="M21" s="107"/>
      <c r="O21" s="59"/>
      <c r="P21" s="62"/>
      <c r="Q21" s="62"/>
      <c r="R21" s="62"/>
      <c r="S21" s="62"/>
      <c r="T21" s="60"/>
      <c r="U21" s="61"/>
      <c r="V21" s="60"/>
      <c r="W21" s="60"/>
    </row>
    <row r="22" spans="1:23" ht="18" customHeight="1">
      <c r="A22" s="37">
        <v>21</v>
      </c>
      <c r="B22" s="39">
        <v>413021</v>
      </c>
      <c r="C22" s="40" t="s">
        <v>135</v>
      </c>
      <c r="D22" s="40" t="s">
        <v>55</v>
      </c>
      <c r="E22" s="41" t="s">
        <v>497</v>
      </c>
      <c r="F22" s="37" t="s">
        <v>13</v>
      </c>
      <c r="G22" s="41" t="s">
        <v>533</v>
      </c>
      <c r="H22" s="36" t="s">
        <v>87</v>
      </c>
      <c r="I22" s="40"/>
      <c r="J22" s="15"/>
      <c r="K22" s="107"/>
      <c r="L22" s="107"/>
      <c r="M22" s="107"/>
      <c r="O22" s="61"/>
      <c r="P22" s="61"/>
      <c r="Q22" s="61"/>
      <c r="R22" s="165"/>
      <c r="S22" s="61"/>
      <c r="T22" s="60"/>
      <c r="U22" s="60"/>
      <c r="V22" s="60"/>
      <c r="W22" s="60"/>
    </row>
    <row r="23" spans="1:23" ht="18" customHeight="1">
      <c r="A23" s="37">
        <v>22</v>
      </c>
      <c r="B23" s="39">
        <v>413022</v>
      </c>
      <c r="C23" s="40" t="s">
        <v>136</v>
      </c>
      <c r="D23" s="40" t="s">
        <v>56</v>
      </c>
      <c r="E23" s="41" t="s">
        <v>498</v>
      </c>
      <c r="F23" s="37" t="s">
        <v>13</v>
      </c>
      <c r="G23" s="41" t="s">
        <v>534</v>
      </c>
      <c r="H23" s="36" t="s">
        <v>88</v>
      </c>
      <c r="I23" s="40"/>
      <c r="J23" s="15"/>
      <c r="K23" s="107"/>
      <c r="L23" s="107"/>
      <c r="M23" s="107"/>
      <c r="O23" s="48" t="s">
        <v>169</v>
      </c>
      <c r="P23" s="690" t="s">
        <v>301</v>
      </c>
      <c r="Q23" s="691"/>
      <c r="R23" s="692"/>
      <c r="S23" s="63"/>
      <c r="T23" s="60"/>
      <c r="U23" s="61"/>
      <c r="V23" s="61"/>
      <c r="W23" s="60"/>
    </row>
    <row r="24" spans="1:23" ht="18" customHeight="1">
      <c r="A24" s="37">
        <v>23</v>
      </c>
      <c r="B24" s="39">
        <v>413023</v>
      </c>
      <c r="C24" s="40" t="s">
        <v>409</v>
      </c>
      <c r="D24" s="40" t="s">
        <v>410</v>
      </c>
      <c r="E24" s="41" t="s">
        <v>499</v>
      </c>
      <c r="F24" s="37" t="s">
        <v>13</v>
      </c>
      <c r="G24" s="41" t="s">
        <v>535</v>
      </c>
      <c r="H24" s="36" t="s">
        <v>411</v>
      </c>
      <c r="I24" s="40"/>
      <c r="J24" s="117"/>
      <c r="K24" s="107"/>
      <c r="L24" s="107"/>
      <c r="M24" s="107"/>
      <c r="O24" s="47">
        <v>1</v>
      </c>
      <c r="P24" s="384" t="s">
        <v>302</v>
      </c>
      <c r="Q24" s="43"/>
      <c r="R24" s="175"/>
      <c r="S24" s="63"/>
      <c r="T24" s="60"/>
      <c r="U24" s="213" t="s">
        <v>303</v>
      </c>
      <c r="V24" s="74"/>
      <c r="W24" s="60"/>
    </row>
    <row r="25" spans="1:23" ht="18" customHeight="1">
      <c r="A25" s="37">
        <v>24</v>
      </c>
      <c r="B25" s="39">
        <v>413024</v>
      </c>
      <c r="C25" s="40" t="s">
        <v>139</v>
      </c>
      <c r="D25" s="40" t="s">
        <v>59</v>
      </c>
      <c r="E25" s="41" t="s">
        <v>500</v>
      </c>
      <c r="F25" s="37" t="s">
        <v>13</v>
      </c>
      <c r="G25" s="41" t="s">
        <v>536</v>
      </c>
      <c r="H25" s="36" t="s">
        <v>93</v>
      </c>
      <c r="I25" s="40"/>
      <c r="J25" s="117"/>
      <c r="K25" s="107"/>
      <c r="L25" s="107"/>
      <c r="M25" s="107"/>
      <c r="O25" s="47">
        <v>2</v>
      </c>
      <c r="P25" s="384" t="s">
        <v>305</v>
      </c>
      <c r="Q25" s="43"/>
      <c r="R25" s="175"/>
      <c r="S25" s="60"/>
      <c r="T25" s="60"/>
      <c r="U25" s="213" t="s">
        <v>304</v>
      </c>
      <c r="V25" s="75"/>
      <c r="W25" s="60"/>
    </row>
    <row r="26" spans="1:23" ht="18" customHeight="1">
      <c r="A26" s="37">
        <v>25</v>
      </c>
      <c r="B26" s="39">
        <v>413025</v>
      </c>
      <c r="C26" s="40" t="s">
        <v>122</v>
      </c>
      <c r="D26" s="40" t="s">
        <v>474</v>
      </c>
      <c r="E26" s="41" t="s">
        <v>501</v>
      </c>
      <c r="F26" s="37" t="s">
        <v>13</v>
      </c>
      <c r="G26" s="41" t="s">
        <v>537</v>
      </c>
      <c r="H26" s="36" t="s">
        <v>475</v>
      </c>
      <c r="I26" s="37"/>
      <c r="J26" s="15"/>
      <c r="K26" s="107"/>
      <c r="L26" s="107"/>
      <c r="M26" s="107"/>
      <c r="O26" s="47">
        <v>3</v>
      </c>
      <c r="P26" s="384"/>
      <c r="Q26" s="43"/>
      <c r="R26" s="175"/>
      <c r="S26" s="60"/>
      <c r="T26" s="60"/>
      <c r="U26" s="213"/>
      <c r="V26" s="61"/>
      <c r="W26" s="60"/>
    </row>
    <row r="27" spans="1:23" ht="18" customHeight="1">
      <c r="A27" s="37">
        <v>26</v>
      </c>
      <c r="B27" s="39">
        <v>413026</v>
      </c>
      <c r="C27" s="40" t="s">
        <v>119</v>
      </c>
      <c r="D27" s="40" t="s">
        <v>412</v>
      </c>
      <c r="E27" s="41" t="s">
        <v>502</v>
      </c>
      <c r="F27" s="37" t="s">
        <v>13</v>
      </c>
      <c r="G27" s="41" t="s">
        <v>538</v>
      </c>
      <c r="H27" s="36" t="s">
        <v>94</v>
      </c>
      <c r="I27" s="37"/>
      <c r="J27" s="15"/>
      <c r="K27" s="107"/>
      <c r="L27" s="107"/>
      <c r="M27" s="107"/>
      <c r="O27" s="47">
        <v>4</v>
      </c>
      <c r="P27" s="384"/>
      <c r="Q27" s="43"/>
      <c r="R27" s="175"/>
      <c r="S27" s="60"/>
      <c r="T27" s="60"/>
      <c r="U27" s="213"/>
      <c r="V27" s="61"/>
      <c r="W27" s="60"/>
    </row>
    <row r="28" spans="1:23" ht="18" customHeight="1">
      <c r="A28" s="37">
        <v>27</v>
      </c>
      <c r="B28" s="39">
        <v>413027</v>
      </c>
      <c r="C28" s="40" t="s">
        <v>141</v>
      </c>
      <c r="D28" s="40" t="s">
        <v>61</v>
      </c>
      <c r="E28" s="41" t="s">
        <v>503</v>
      </c>
      <c r="F28" s="37" t="s">
        <v>13</v>
      </c>
      <c r="G28" s="41" t="s">
        <v>503</v>
      </c>
      <c r="H28" s="36" t="s">
        <v>96</v>
      </c>
      <c r="I28" s="37"/>
      <c r="J28" s="15"/>
      <c r="K28" s="107"/>
      <c r="L28" s="107"/>
      <c r="M28" s="107"/>
      <c r="O28" s="47">
        <v>5</v>
      </c>
      <c r="P28" s="384"/>
      <c r="Q28" s="43"/>
      <c r="R28" s="175"/>
      <c r="S28" s="60"/>
      <c r="T28" s="60"/>
      <c r="U28" s="70"/>
      <c r="V28" s="60"/>
      <c r="W28" s="60"/>
    </row>
    <row r="29" spans="1:23" ht="18" customHeight="1">
      <c r="A29" s="37">
        <v>28</v>
      </c>
      <c r="B29" s="39">
        <v>413028</v>
      </c>
      <c r="C29" s="40" t="s">
        <v>123</v>
      </c>
      <c r="D29" s="40" t="s">
        <v>413</v>
      </c>
      <c r="E29" s="41" t="s">
        <v>504</v>
      </c>
      <c r="F29" s="37" t="s">
        <v>13</v>
      </c>
      <c r="G29" s="41" t="s">
        <v>539</v>
      </c>
      <c r="H29" s="36" t="s">
        <v>97</v>
      </c>
      <c r="I29" s="37"/>
      <c r="J29" s="15"/>
      <c r="K29" s="107"/>
      <c r="L29" s="107"/>
      <c r="M29" s="107"/>
      <c r="O29" s="47">
        <v>6</v>
      </c>
      <c r="P29" s="384" t="s">
        <v>316</v>
      </c>
      <c r="Q29" s="43"/>
      <c r="R29" s="175"/>
      <c r="S29" s="60"/>
      <c r="T29" s="60"/>
      <c r="U29" s="213" t="s">
        <v>344</v>
      </c>
      <c r="V29" s="76"/>
      <c r="W29" s="60"/>
    </row>
    <row r="30" spans="1:23" ht="18" customHeight="1">
      <c r="A30" s="37">
        <v>29</v>
      </c>
      <c r="B30" s="39">
        <v>413029</v>
      </c>
      <c r="C30" s="40" t="s">
        <v>140</v>
      </c>
      <c r="D30" s="40" t="s">
        <v>60</v>
      </c>
      <c r="E30" s="41" t="s">
        <v>505</v>
      </c>
      <c r="F30" s="37" t="s">
        <v>13</v>
      </c>
      <c r="G30" s="41" t="s">
        <v>505</v>
      </c>
      <c r="H30" s="36" t="s">
        <v>95</v>
      </c>
      <c r="I30" s="37"/>
      <c r="J30" s="15"/>
      <c r="K30" s="107"/>
      <c r="L30" s="107"/>
      <c r="M30" s="107"/>
      <c r="R30" s="60"/>
      <c r="S30" s="60"/>
      <c r="T30" s="60"/>
      <c r="U30" s="60"/>
      <c r="V30" s="60"/>
      <c r="W30" s="60"/>
    </row>
    <row r="31" spans="1:23" ht="18" customHeight="1">
      <c r="A31" s="37">
        <v>30</v>
      </c>
      <c r="B31" s="39">
        <v>413030</v>
      </c>
      <c r="C31" s="40" t="s">
        <v>124</v>
      </c>
      <c r="D31" s="40" t="s">
        <v>62</v>
      </c>
      <c r="E31" s="41" t="s">
        <v>506</v>
      </c>
      <c r="F31" s="37" t="s">
        <v>13</v>
      </c>
      <c r="G31" s="41" t="s">
        <v>506</v>
      </c>
      <c r="H31" s="36" t="s">
        <v>98</v>
      </c>
      <c r="I31" s="37"/>
      <c r="J31" s="15"/>
      <c r="R31" s="60"/>
      <c r="S31" s="60"/>
      <c r="T31" s="60"/>
      <c r="U31" s="61"/>
      <c r="V31" s="60"/>
      <c r="W31" s="60"/>
    </row>
    <row r="32" spans="1:23" ht="18" customHeight="1">
      <c r="A32" s="37">
        <v>31</v>
      </c>
      <c r="B32" s="39">
        <v>413031</v>
      </c>
      <c r="C32" s="40" t="s">
        <v>125</v>
      </c>
      <c r="D32" s="40" t="s">
        <v>63</v>
      </c>
      <c r="E32" s="41" t="s">
        <v>507</v>
      </c>
      <c r="F32" s="37" t="s">
        <v>13</v>
      </c>
      <c r="G32" s="41" t="s">
        <v>507</v>
      </c>
      <c r="H32" s="36" t="s">
        <v>99</v>
      </c>
      <c r="I32" s="37"/>
      <c r="J32" s="15"/>
      <c r="K32" s="107"/>
      <c r="L32" s="107"/>
      <c r="M32" s="107"/>
      <c r="R32" s="60"/>
      <c r="S32" s="60"/>
      <c r="T32" s="60"/>
      <c r="U32" s="61"/>
      <c r="V32" s="60"/>
      <c r="W32" s="60"/>
    </row>
    <row r="33" spans="1:23" ht="18" customHeight="1">
      <c r="A33" s="37">
        <v>32</v>
      </c>
      <c r="B33" s="39">
        <v>413032</v>
      </c>
      <c r="C33" s="38" t="s">
        <v>414</v>
      </c>
      <c r="D33" s="38" t="s">
        <v>415</v>
      </c>
      <c r="E33" s="36" t="s">
        <v>508</v>
      </c>
      <c r="F33" s="37" t="s">
        <v>13</v>
      </c>
      <c r="G33" s="36" t="s">
        <v>508</v>
      </c>
      <c r="H33" s="36" t="s">
        <v>416</v>
      </c>
      <c r="I33" s="37"/>
      <c r="J33" s="15"/>
      <c r="K33" s="107"/>
      <c r="L33" s="107"/>
      <c r="M33" s="107"/>
      <c r="R33" s="60"/>
      <c r="S33" s="60"/>
      <c r="T33" s="60"/>
      <c r="U33" s="60"/>
      <c r="V33" s="60"/>
      <c r="W33" s="60"/>
    </row>
    <row r="34" spans="1:23" ht="18" customHeight="1">
      <c r="A34" s="37">
        <v>33</v>
      </c>
      <c r="B34" s="39">
        <v>413033</v>
      </c>
      <c r="C34" s="40" t="s">
        <v>131</v>
      </c>
      <c r="D34" s="40" t="s">
        <v>70</v>
      </c>
      <c r="E34" s="41" t="s">
        <v>509</v>
      </c>
      <c r="F34" s="37" t="s">
        <v>13</v>
      </c>
      <c r="G34" s="41" t="s">
        <v>540</v>
      </c>
      <c r="H34" s="36" t="s">
        <v>70</v>
      </c>
      <c r="I34" s="37"/>
      <c r="J34" s="15"/>
      <c r="K34" s="107"/>
      <c r="L34" s="107"/>
      <c r="M34" s="107"/>
      <c r="R34" s="60"/>
      <c r="S34" s="60"/>
      <c r="T34" s="60"/>
      <c r="U34" s="60"/>
      <c r="V34" s="60"/>
      <c r="W34" s="60"/>
    </row>
    <row r="35" spans="1:9" ht="18" customHeight="1">
      <c r="A35" s="37">
        <v>34</v>
      </c>
      <c r="B35" s="39">
        <v>413034</v>
      </c>
      <c r="C35" s="40" t="s">
        <v>126</v>
      </c>
      <c r="D35" s="40" t="s">
        <v>64</v>
      </c>
      <c r="E35" s="41" t="s">
        <v>510</v>
      </c>
      <c r="F35" s="37" t="s">
        <v>13</v>
      </c>
      <c r="G35" s="41" t="s">
        <v>510</v>
      </c>
      <c r="H35" s="36" t="s">
        <v>64</v>
      </c>
      <c r="I35" s="37"/>
    </row>
    <row r="36" spans="1:9" ht="18" customHeight="1">
      <c r="A36" s="37">
        <v>35</v>
      </c>
      <c r="B36" s="39">
        <v>413035</v>
      </c>
      <c r="C36" s="40" t="s">
        <v>128</v>
      </c>
      <c r="D36" s="40" t="s">
        <v>66</v>
      </c>
      <c r="E36" s="41" t="s">
        <v>511</v>
      </c>
      <c r="F36" s="37" t="s">
        <v>13</v>
      </c>
      <c r="G36" s="41" t="s">
        <v>541</v>
      </c>
      <c r="H36" s="36" t="s">
        <v>66</v>
      </c>
      <c r="I36" s="37"/>
    </row>
    <row r="37" spans="1:9" ht="18" customHeight="1">
      <c r="A37" s="37">
        <v>36</v>
      </c>
      <c r="B37" s="39">
        <v>413036</v>
      </c>
      <c r="C37" s="40" t="s">
        <v>67</v>
      </c>
      <c r="D37" s="40" t="s">
        <v>420</v>
      </c>
      <c r="E37" s="41" t="s">
        <v>512</v>
      </c>
      <c r="F37" s="37" t="s">
        <v>13</v>
      </c>
      <c r="G37" s="41" t="s">
        <v>542</v>
      </c>
      <c r="H37" s="36" t="s">
        <v>420</v>
      </c>
      <c r="I37" s="37"/>
    </row>
    <row r="38" spans="1:9" ht="18" customHeight="1">
      <c r="A38" s="37">
        <v>37</v>
      </c>
      <c r="B38" s="39">
        <v>413037</v>
      </c>
      <c r="C38" s="40" t="s">
        <v>127</v>
      </c>
      <c r="D38" s="40" t="s">
        <v>65</v>
      </c>
      <c r="E38" s="41" t="s">
        <v>513</v>
      </c>
      <c r="F38" s="37" t="s">
        <v>13</v>
      </c>
      <c r="G38" s="41" t="s">
        <v>543</v>
      </c>
      <c r="H38" s="36" t="s">
        <v>65</v>
      </c>
      <c r="I38" s="37"/>
    </row>
    <row r="39" spans="1:9" ht="18" customHeight="1">
      <c r="A39" s="37">
        <v>38</v>
      </c>
      <c r="B39" s="39">
        <v>413038</v>
      </c>
      <c r="C39" s="38" t="s">
        <v>418</v>
      </c>
      <c r="D39" s="38" t="s">
        <v>419</v>
      </c>
      <c r="E39" s="36" t="s">
        <v>514</v>
      </c>
      <c r="F39" s="37" t="s">
        <v>13</v>
      </c>
      <c r="G39" s="36" t="s">
        <v>514</v>
      </c>
      <c r="H39" s="38" t="s">
        <v>419</v>
      </c>
      <c r="I39" s="37"/>
    </row>
    <row r="40" spans="1:9" ht="18" customHeight="1">
      <c r="A40" s="37">
        <v>39</v>
      </c>
      <c r="B40" s="39">
        <v>413039</v>
      </c>
      <c r="C40" s="40" t="s">
        <v>132</v>
      </c>
      <c r="D40" s="40" t="s">
        <v>71</v>
      </c>
      <c r="E40" s="41" t="s">
        <v>515</v>
      </c>
      <c r="F40" s="37" t="s">
        <v>13</v>
      </c>
      <c r="G40" s="41" t="s">
        <v>544</v>
      </c>
      <c r="H40" s="36" t="s">
        <v>71</v>
      </c>
      <c r="I40" s="37"/>
    </row>
    <row r="41" spans="1:9" ht="18" customHeight="1">
      <c r="A41" s="37">
        <v>40</v>
      </c>
      <c r="B41" s="39">
        <v>413040</v>
      </c>
      <c r="C41" s="38" t="s">
        <v>429</v>
      </c>
      <c r="D41" s="36" t="s">
        <v>430</v>
      </c>
      <c r="E41" s="38" t="s">
        <v>516</v>
      </c>
      <c r="F41" s="37" t="s">
        <v>13</v>
      </c>
      <c r="G41" s="38" t="s">
        <v>545</v>
      </c>
      <c r="H41" s="36" t="s">
        <v>430</v>
      </c>
      <c r="I41" s="37"/>
    </row>
    <row r="42" spans="1:9" ht="18" customHeight="1">
      <c r="A42" s="37">
        <v>41</v>
      </c>
      <c r="B42" s="39">
        <v>413041</v>
      </c>
      <c r="C42" s="40" t="s">
        <v>129</v>
      </c>
      <c r="D42" s="40" t="s">
        <v>68</v>
      </c>
      <c r="E42" s="41" t="s">
        <v>517</v>
      </c>
      <c r="F42" s="37" t="s">
        <v>13</v>
      </c>
      <c r="G42" s="41" t="s">
        <v>517</v>
      </c>
      <c r="H42" s="36" t="s">
        <v>68</v>
      </c>
      <c r="I42" s="37"/>
    </row>
    <row r="43" spans="1:9" ht="18" customHeight="1">
      <c r="A43" s="37">
        <v>42</v>
      </c>
      <c r="B43" s="39">
        <v>413042</v>
      </c>
      <c r="C43" s="38" t="s">
        <v>417</v>
      </c>
      <c r="D43" s="38" t="s">
        <v>294</v>
      </c>
      <c r="E43" s="36" t="s">
        <v>518</v>
      </c>
      <c r="F43" s="37" t="s">
        <v>13</v>
      </c>
      <c r="G43" s="36" t="s">
        <v>518</v>
      </c>
      <c r="H43" s="36" t="s">
        <v>294</v>
      </c>
      <c r="I43" s="37"/>
    </row>
    <row r="44" spans="1:9" ht="18" customHeight="1">
      <c r="A44" s="37">
        <v>43</v>
      </c>
      <c r="B44" s="39">
        <v>413043</v>
      </c>
      <c r="C44" s="38" t="s">
        <v>422</v>
      </c>
      <c r="D44" s="38" t="s">
        <v>423</v>
      </c>
      <c r="E44" s="36" t="s">
        <v>424</v>
      </c>
      <c r="F44" s="37" t="s">
        <v>13</v>
      </c>
      <c r="G44" s="36" t="s">
        <v>424</v>
      </c>
      <c r="H44" s="36" t="s">
        <v>425</v>
      </c>
      <c r="I44" s="37"/>
    </row>
    <row r="45" spans="1:9" ht="18" customHeight="1">
      <c r="A45" s="37">
        <v>44</v>
      </c>
      <c r="I45" s="37"/>
    </row>
    <row r="46" spans="1:9" ht="18" customHeight="1">
      <c r="A46" s="37">
        <v>45</v>
      </c>
      <c r="I46" s="37"/>
    </row>
    <row r="47" spans="1:9" ht="18" customHeight="1">
      <c r="A47" s="37">
        <v>46</v>
      </c>
      <c r="I47" s="37"/>
    </row>
    <row r="48" spans="1:9" ht="18" customHeight="1">
      <c r="A48" s="37">
        <v>47</v>
      </c>
      <c r="I48" s="37"/>
    </row>
    <row r="49" spans="1:9" ht="18" customHeight="1">
      <c r="A49" s="37">
        <v>48</v>
      </c>
      <c r="I49" s="37"/>
    </row>
    <row r="50" spans="1:9" ht="18" customHeight="1">
      <c r="A50" s="37">
        <v>49</v>
      </c>
      <c r="I50" s="37"/>
    </row>
    <row r="51" spans="1:9" ht="18" customHeight="1">
      <c r="A51" s="37">
        <v>50</v>
      </c>
      <c r="I51" s="37"/>
    </row>
    <row r="52" spans="1:9" ht="18" customHeight="1">
      <c r="A52" s="37">
        <v>51</v>
      </c>
      <c r="I52" s="37"/>
    </row>
    <row r="53" spans="1:9" ht="18" customHeight="1">
      <c r="A53" s="37">
        <v>52</v>
      </c>
      <c r="I53" s="37"/>
    </row>
    <row r="54" spans="1:9" ht="18" customHeight="1">
      <c r="A54" s="37">
        <v>53</v>
      </c>
      <c r="B54" s="39">
        <v>413049</v>
      </c>
      <c r="C54" s="38" t="s">
        <v>426</v>
      </c>
      <c r="D54" s="40" t="s">
        <v>427</v>
      </c>
      <c r="E54" s="40" t="s">
        <v>39</v>
      </c>
      <c r="F54" s="37" t="s">
        <v>13</v>
      </c>
      <c r="G54" s="41" t="s">
        <v>72</v>
      </c>
      <c r="H54" s="36" t="s">
        <v>100</v>
      </c>
      <c r="I54" s="40"/>
    </row>
    <row r="55" spans="1:9" ht="18" customHeight="1">
      <c r="A55" s="37">
        <v>54</v>
      </c>
      <c r="B55" s="39">
        <v>413050</v>
      </c>
      <c r="C55" s="38" t="s">
        <v>438</v>
      </c>
      <c r="D55" s="38" t="s">
        <v>431</v>
      </c>
      <c r="E55" s="38" t="s">
        <v>447</v>
      </c>
      <c r="F55" s="37" t="s">
        <v>13</v>
      </c>
      <c r="G55" s="36" t="s">
        <v>444</v>
      </c>
      <c r="H55" s="36" t="s">
        <v>434</v>
      </c>
      <c r="I55" s="40"/>
    </row>
    <row r="56" spans="2:8" ht="18" customHeight="1">
      <c r="B56" s="39">
        <v>413051</v>
      </c>
      <c r="C56" s="38" t="s">
        <v>439</v>
      </c>
      <c r="D56" s="38" t="s">
        <v>432</v>
      </c>
      <c r="E56" s="38" t="s">
        <v>448</v>
      </c>
      <c r="F56" s="37" t="s">
        <v>13</v>
      </c>
      <c r="G56" s="36" t="s">
        <v>445</v>
      </c>
      <c r="H56" s="36" t="s">
        <v>435</v>
      </c>
    </row>
    <row r="57" spans="2:8" ht="18" customHeight="1">
      <c r="B57" s="39">
        <v>413052</v>
      </c>
      <c r="C57" s="38" t="s">
        <v>440</v>
      </c>
      <c r="D57" s="38" t="s">
        <v>433</v>
      </c>
      <c r="E57" s="38" t="s">
        <v>449</v>
      </c>
      <c r="F57" s="37" t="s">
        <v>13</v>
      </c>
      <c r="G57" s="36" t="s">
        <v>446</v>
      </c>
      <c r="H57" s="36" t="s">
        <v>436</v>
      </c>
    </row>
    <row r="58" spans="2:8" ht="18" customHeight="1">
      <c r="B58" s="458" t="s">
        <v>437</v>
      </c>
      <c r="C58" s="38" t="s">
        <v>441</v>
      </c>
      <c r="D58" s="38" t="s">
        <v>442</v>
      </c>
      <c r="E58" s="38" t="s">
        <v>450</v>
      </c>
      <c r="F58" s="37" t="s">
        <v>13</v>
      </c>
      <c r="G58" s="38" t="s">
        <v>451</v>
      </c>
      <c r="H58" s="36" t="s">
        <v>443</v>
      </c>
    </row>
    <row r="59" ht="18" customHeight="1"/>
    <row r="60" ht="18" customHeight="1">
      <c r="D60" s="38" t="s">
        <v>428</v>
      </c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</sheetData>
  <sheetProtection/>
  <mergeCells count="10">
    <mergeCell ref="P23:R23"/>
    <mergeCell ref="P17:Q17"/>
    <mergeCell ref="P9:Q9"/>
    <mergeCell ref="O20:P20"/>
    <mergeCell ref="V3:W3"/>
    <mergeCell ref="V4:W4"/>
    <mergeCell ref="V6:W6"/>
    <mergeCell ref="P3:R3"/>
    <mergeCell ref="Q5:R5"/>
    <mergeCell ref="P6:R6"/>
  </mergeCells>
  <printOptions headings="1" horizontalCentered="1"/>
  <pageMargins left="0.5118110236220472" right="0.5118110236220472" top="0.5118110236220472" bottom="0.5118110236220472" header="0.5118110236220472" footer="0.5118110236220472"/>
  <pageSetup horizontalDpi="400" verticalDpi="400" orientation="landscape" paperSize="12" scale="5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107"/>
  <sheetViews>
    <sheetView showGridLines="0" tabSelected="1" zoomScalePageLayoutView="0" workbookViewId="0" topLeftCell="A1">
      <selection activeCell="S13" sqref="S13"/>
    </sheetView>
  </sheetViews>
  <sheetFormatPr defaultColWidth="9" defaultRowHeight="15"/>
  <cols>
    <col min="1" max="1" width="6.69921875" style="395" customWidth="1"/>
    <col min="2" max="2" width="5.69921875" style="214" customWidth="1"/>
    <col min="3" max="4" width="8.69921875" style="214" customWidth="1"/>
    <col min="5" max="6" width="10.19921875" style="214" bestFit="1" customWidth="1"/>
    <col min="7" max="7" width="4.69921875" style="214" customWidth="1"/>
    <col min="8" max="9" width="4.19921875" style="214" customWidth="1"/>
    <col min="10" max="10" width="6.5" style="214" customWidth="1"/>
    <col min="11" max="14" width="4.69921875" style="214" customWidth="1"/>
    <col min="15" max="15" width="4.69921875" style="395" customWidth="1"/>
    <col min="16" max="16" width="4.69921875" style="214" customWidth="1"/>
    <col min="17" max="17" width="3.5" style="395" customWidth="1"/>
    <col min="18" max="18" width="10.69921875" style="395" customWidth="1"/>
    <col min="19" max="19" width="7.19921875" style="395" customWidth="1"/>
    <col min="20" max="20" width="9.19921875" style="395" customWidth="1"/>
    <col min="21" max="21" width="5.5" style="214" bestFit="1" customWidth="1"/>
    <col min="22" max="16384" width="9" style="214" customWidth="1"/>
  </cols>
  <sheetData>
    <row r="1" ht="21.75" customHeight="1">
      <c r="A1" s="257"/>
    </row>
    <row r="2" spans="3:11" ht="23.25">
      <c r="C2" s="584" t="e">
        <f>" "&amp;VLOOKUP('定数表'!P5,'定数表'!$A$2:$H$56,4)</f>
        <v>#N/A</v>
      </c>
      <c r="D2" s="585"/>
      <c r="E2" s="586"/>
      <c r="F2" s="385" t="s">
        <v>373</v>
      </c>
      <c r="G2" s="385"/>
      <c r="H2" s="386"/>
      <c r="I2" s="386"/>
      <c r="J2" s="385"/>
      <c r="K2" s="386"/>
    </row>
    <row r="3" ht="15.75" customHeight="1"/>
    <row r="4" ht="15.75" customHeight="1">
      <c r="B4" s="415" t="s">
        <v>381</v>
      </c>
    </row>
    <row r="5" ht="15.75" customHeight="1">
      <c r="B5" s="415" t="s">
        <v>382</v>
      </c>
    </row>
    <row r="6" ht="15.75" customHeight="1">
      <c r="C6" s="431" t="s">
        <v>386</v>
      </c>
    </row>
    <row r="7" ht="15.75" customHeight="1">
      <c r="B7" s="416" t="s">
        <v>387</v>
      </c>
    </row>
    <row r="8" ht="15"/>
    <row r="9" spans="1:19" ht="15">
      <c r="A9" s="278" t="s">
        <v>115</v>
      </c>
      <c r="B9" s="279" t="s">
        <v>116</v>
      </c>
      <c r="C9" s="280" t="s">
        <v>374</v>
      </c>
      <c r="D9" s="280" t="s">
        <v>376</v>
      </c>
      <c r="E9" s="281" t="s">
        <v>185</v>
      </c>
      <c r="F9" s="281" t="s">
        <v>184</v>
      </c>
      <c r="G9" s="285"/>
      <c r="H9" s="581" t="s">
        <v>296</v>
      </c>
      <c r="I9" s="582"/>
      <c r="J9" s="583"/>
      <c r="K9" s="285"/>
      <c r="S9" s="214" t="s">
        <v>383</v>
      </c>
    </row>
    <row r="10" spans="1:21" ht="15">
      <c r="A10" s="387" t="s">
        <v>117</v>
      </c>
      <c r="B10" s="388" t="s">
        <v>118</v>
      </c>
      <c r="C10" s="389" t="s">
        <v>375</v>
      </c>
      <c r="D10" s="389" t="s">
        <v>375</v>
      </c>
      <c r="E10" s="390" t="s">
        <v>4</v>
      </c>
      <c r="F10" s="390" t="s">
        <v>4</v>
      </c>
      <c r="G10" s="391" t="s">
        <v>1</v>
      </c>
      <c r="H10" s="392" t="s">
        <v>6</v>
      </c>
      <c r="I10" s="393" t="s">
        <v>7</v>
      </c>
      <c r="J10" s="394" t="s">
        <v>5</v>
      </c>
      <c r="K10" s="391" t="s">
        <v>377</v>
      </c>
      <c r="Q10" s="396"/>
      <c r="R10" s="231">
        <v>2024</v>
      </c>
      <c r="S10" s="396" t="s">
        <v>379</v>
      </c>
      <c r="T10" s="397" t="s">
        <v>378</v>
      </c>
      <c r="U10" s="398" t="s">
        <v>380</v>
      </c>
    </row>
    <row r="11" spans="1:21" ht="15">
      <c r="A11" s="435">
        <f>IF(C11="","",ROW()-10)</f>
      </c>
      <c r="B11" s="437"/>
      <c r="C11" s="443"/>
      <c r="D11" s="443"/>
      <c r="E11" s="445"/>
      <c r="F11" s="445"/>
      <c r="G11" s="436"/>
      <c r="H11" s="437"/>
      <c r="I11" s="437"/>
      <c r="J11" s="437">
        <f aca="true" t="shared" si="0" ref="J11:J74">IF(G11="","",IF(H11&lt;4,VLOOKUP(O11,$Q$11:$U$25,3,FALSE)+1,VLOOKUP(O11,$Q$11:$U$25,3,FALSE)))</f>
      </c>
      <c r="K11" s="438"/>
      <c r="N11" s="399"/>
      <c r="O11" s="395" t="e">
        <f>MATCH(G11,$U$11:$U$25,0)</f>
        <v>#N/A</v>
      </c>
      <c r="P11" s="400"/>
      <c r="Q11" s="401">
        <v>1</v>
      </c>
      <c r="R11" s="402">
        <f>DATE(S11,4,2)</f>
        <v>38809</v>
      </c>
      <c r="S11" s="403">
        <f>R10-18</f>
        <v>2006</v>
      </c>
      <c r="T11" s="404">
        <f>DATE(S11,4,2)</f>
        <v>38809</v>
      </c>
      <c r="U11" s="405">
        <v>3</v>
      </c>
    </row>
    <row r="12" spans="1:21" ht="15">
      <c r="A12" s="439">
        <f aca="true" t="shared" si="1" ref="A12:A73">IF(C12="","",ROW()-10)</f>
      </c>
      <c r="B12" s="441"/>
      <c r="C12" s="444"/>
      <c r="D12" s="444"/>
      <c r="E12" s="446"/>
      <c r="F12" s="446"/>
      <c r="G12" s="440"/>
      <c r="H12" s="441"/>
      <c r="I12" s="441"/>
      <c r="J12" s="441">
        <f t="shared" si="0"/>
      </c>
      <c r="K12" s="442"/>
      <c r="N12" s="399"/>
      <c r="O12" s="395" t="e">
        <f>MATCH(G12,$U$11:$U$25,0)</f>
        <v>#N/A</v>
      </c>
      <c r="Q12" s="403">
        <v>2</v>
      </c>
      <c r="R12" s="402">
        <f>DATE(S12,4,2)</f>
        <v>39174</v>
      </c>
      <c r="S12" s="403">
        <f>S11+1</f>
        <v>2007</v>
      </c>
      <c r="T12" s="404">
        <f>DATE(S12,4,2)</f>
        <v>39174</v>
      </c>
      <c r="U12" s="405">
        <f>U11-1</f>
        <v>2</v>
      </c>
    </row>
    <row r="13" spans="1:21" ht="15">
      <c r="A13" s="439">
        <f t="shared" si="1"/>
      </c>
      <c r="B13" s="441"/>
      <c r="C13" s="444"/>
      <c r="D13" s="444"/>
      <c r="E13" s="446"/>
      <c r="F13" s="446"/>
      <c r="G13" s="440"/>
      <c r="H13" s="441"/>
      <c r="I13" s="441"/>
      <c r="J13" s="441">
        <f t="shared" si="0"/>
      </c>
      <c r="K13" s="442"/>
      <c r="N13" s="399"/>
      <c r="O13" s="395" t="e">
        <f aca="true" t="shared" si="2" ref="O13:O76">MATCH(G13,$U$11:$U$25,0)</f>
        <v>#N/A</v>
      </c>
      <c r="Q13" s="401">
        <v>3</v>
      </c>
      <c r="R13" s="402">
        <f>DATE(S13,4,2)</f>
        <v>39540</v>
      </c>
      <c r="S13" s="403">
        <f>S12+1</f>
        <v>2008</v>
      </c>
      <c r="T13" s="404">
        <f>DATE(S13,4,2)</f>
        <v>39540</v>
      </c>
      <c r="U13" s="405">
        <f>U12-1</f>
        <v>1</v>
      </c>
    </row>
    <row r="14" spans="1:21" ht="15">
      <c r="A14" s="439">
        <f t="shared" si="1"/>
      </c>
      <c r="B14" s="441"/>
      <c r="C14" s="444"/>
      <c r="D14" s="444"/>
      <c r="E14" s="446"/>
      <c r="F14" s="446"/>
      <c r="G14" s="440"/>
      <c r="H14" s="441"/>
      <c r="I14" s="441"/>
      <c r="J14" s="441">
        <f t="shared" si="0"/>
      </c>
      <c r="K14" s="442"/>
      <c r="N14" s="399"/>
      <c r="O14" s="395" t="e">
        <f t="shared" si="2"/>
        <v>#N/A</v>
      </c>
      <c r="Q14" s="406">
        <v>4</v>
      </c>
      <c r="R14" s="407">
        <f>DATE(S14,4,2)</f>
        <v>39905</v>
      </c>
      <c r="S14" s="406">
        <f>S13+1</f>
        <v>2009</v>
      </c>
      <c r="T14" s="408">
        <f>DATE(S14,4,2)</f>
        <v>39905</v>
      </c>
      <c r="U14" s="409">
        <f>U13</f>
        <v>1</v>
      </c>
    </row>
    <row r="15" spans="1:21" ht="15">
      <c r="A15" s="439">
        <f t="shared" si="1"/>
      </c>
      <c r="B15" s="441"/>
      <c r="C15" s="444"/>
      <c r="D15" s="444"/>
      <c r="E15" s="446"/>
      <c r="F15" s="446"/>
      <c r="G15" s="440"/>
      <c r="H15" s="441"/>
      <c r="I15" s="441"/>
      <c r="J15" s="441">
        <f t="shared" si="0"/>
      </c>
      <c r="K15" s="442"/>
      <c r="N15" s="399"/>
      <c r="O15" s="395" t="e">
        <f t="shared" si="2"/>
        <v>#N/A</v>
      </c>
      <c r="Q15" s="410"/>
      <c r="R15" s="411"/>
      <c r="S15" s="229"/>
      <c r="T15" s="412"/>
      <c r="U15" s="229"/>
    </row>
    <row r="16" spans="1:21" ht="15">
      <c r="A16" s="439">
        <f t="shared" si="1"/>
      </c>
      <c r="B16" s="441"/>
      <c r="C16" s="444"/>
      <c r="D16" s="444"/>
      <c r="E16" s="446"/>
      <c r="F16" s="446"/>
      <c r="G16" s="440"/>
      <c r="H16" s="441"/>
      <c r="I16" s="441"/>
      <c r="J16" s="441">
        <f t="shared" si="0"/>
      </c>
      <c r="K16" s="442"/>
      <c r="N16" s="399"/>
      <c r="O16" s="395" t="e">
        <f t="shared" si="2"/>
        <v>#N/A</v>
      </c>
      <c r="Q16" s="229"/>
      <c r="R16" s="411"/>
      <c r="S16" s="229"/>
      <c r="T16" s="412"/>
      <c r="U16" s="229"/>
    </row>
    <row r="17" spans="1:21" ht="15">
      <c r="A17" s="439">
        <f t="shared" si="1"/>
      </c>
      <c r="B17" s="441"/>
      <c r="C17" s="444"/>
      <c r="D17" s="444"/>
      <c r="E17" s="446"/>
      <c r="F17" s="446"/>
      <c r="G17" s="440"/>
      <c r="H17" s="441"/>
      <c r="I17" s="441"/>
      <c r="J17" s="441">
        <f t="shared" si="0"/>
      </c>
      <c r="K17" s="442"/>
      <c r="N17" s="399"/>
      <c r="O17" s="395" t="e">
        <f t="shared" si="2"/>
        <v>#N/A</v>
      </c>
      <c r="Q17" s="410"/>
      <c r="R17" s="411"/>
      <c r="S17" s="229"/>
      <c r="T17" s="412"/>
      <c r="U17" s="229"/>
    </row>
    <row r="18" spans="1:21" ht="15">
      <c r="A18" s="439">
        <f t="shared" si="1"/>
      </c>
      <c r="B18" s="441"/>
      <c r="C18" s="444"/>
      <c r="D18" s="444"/>
      <c r="E18" s="446"/>
      <c r="F18" s="446"/>
      <c r="G18" s="440"/>
      <c r="H18" s="441"/>
      <c r="I18" s="441"/>
      <c r="J18" s="441">
        <f t="shared" si="0"/>
      </c>
      <c r="K18" s="442"/>
      <c r="N18" s="399"/>
      <c r="O18" s="395" t="e">
        <f t="shared" si="2"/>
        <v>#N/A</v>
      </c>
      <c r="Q18" s="229"/>
      <c r="R18" s="411"/>
      <c r="S18" s="229"/>
      <c r="T18" s="229"/>
      <c r="U18" s="229"/>
    </row>
    <row r="19" spans="1:21" ht="15">
      <c r="A19" s="439">
        <f t="shared" si="1"/>
      </c>
      <c r="B19" s="441"/>
      <c r="C19" s="444"/>
      <c r="D19" s="444"/>
      <c r="E19" s="446"/>
      <c r="F19" s="446"/>
      <c r="G19" s="440"/>
      <c r="H19" s="441"/>
      <c r="I19" s="441"/>
      <c r="J19" s="441">
        <f t="shared" si="0"/>
      </c>
      <c r="K19" s="442"/>
      <c r="N19" s="399"/>
      <c r="O19" s="395" t="e">
        <f t="shared" si="2"/>
        <v>#N/A</v>
      </c>
      <c r="Q19" s="410"/>
      <c r="R19" s="411"/>
      <c r="S19" s="229"/>
      <c r="T19" s="229"/>
      <c r="U19" s="229"/>
    </row>
    <row r="20" spans="1:21" ht="15">
      <c r="A20" s="439">
        <f t="shared" si="1"/>
      </c>
      <c r="B20" s="441"/>
      <c r="C20" s="444"/>
      <c r="D20" s="444"/>
      <c r="E20" s="446"/>
      <c r="F20" s="446"/>
      <c r="G20" s="440"/>
      <c r="H20" s="441"/>
      <c r="I20" s="441"/>
      <c r="J20" s="441">
        <f t="shared" si="0"/>
      </c>
      <c r="K20" s="442"/>
      <c r="N20" s="399"/>
      <c r="O20" s="395" t="e">
        <f t="shared" si="2"/>
        <v>#N/A</v>
      </c>
      <c r="Q20" s="229"/>
      <c r="R20" s="411"/>
      <c r="S20" s="229"/>
      <c r="T20" s="229"/>
      <c r="U20" s="229"/>
    </row>
    <row r="21" spans="1:21" ht="15">
      <c r="A21" s="439">
        <f t="shared" si="1"/>
      </c>
      <c r="B21" s="441"/>
      <c r="C21" s="444"/>
      <c r="D21" s="444"/>
      <c r="E21" s="446"/>
      <c r="F21" s="446"/>
      <c r="G21" s="440"/>
      <c r="H21" s="441"/>
      <c r="I21" s="441"/>
      <c r="J21" s="441">
        <f t="shared" si="0"/>
      </c>
      <c r="K21" s="442"/>
      <c r="N21" s="399"/>
      <c r="O21" s="395" t="e">
        <f t="shared" si="2"/>
        <v>#N/A</v>
      </c>
      <c r="Q21" s="410"/>
      <c r="R21" s="411"/>
      <c r="S21" s="229"/>
      <c r="T21" s="229"/>
      <c r="U21" s="229"/>
    </row>
    <row r="22" spans="1:21" ht="15">
      <c r="A22" s="439">
        <f t="shared" si="1"/>
      </c>
      <c r="B22" s="441"/>
      <c r="C22" s="444"/>
      <c r="D22" s="444"/>
      <c r="E22" s="446"/>
      <c r="F22" s="446"/>
      <c r="G22" s="440"/>
      <c r="H22" s="441"/>
      <c r="I22" s="441"/>
      <c r="J22" s="441">
        <f t="shared" si="0"/>
      </c>
      <c r="K22" s="442"/>
      <c r="N22" s="399"/>
      <c r="O22" s="395" t="e">
        <f t="shared" si="2"/>
        <v>#N/A</v>
      </c>
      <c r="Q22" s="229"/>
      <c r="R22" s="411"/>
      <c r="S22" s="229"/>
      <c r="T22" s="229"/>
      <c r="U22" s="229"/>
    </row>
    <row r="23" spans="1:21" ht="15">
      <c r="A23" s="439">
        <f t="shared" si="1"/>
      </c>
      <c r="B23" s="441"/>
      <c r="C23" s="444"/>
      <c r="D23" s="444"/>
      <c r="E23" s="446"/>
      <c r="F23" s="446"/>
      <c r="G23" s="440"/>
      <c r="H23" s="441"/>
      <c r="I23" s="441"/>
      <c r="J23" s="441">
        <f t="shared" si="0"/>
      </c>
      <c r="K23" s="442"/>
      <c r="N23" s="399"/>
      <c r="O23" s="395" t="e">
        <f t="shared" si="2"/>
        <v>#N/A</v>
      </c>
      <c r="Q23" s="410"/>
      <c r="R23" s="411"/>
      <c r="S23" s="229"/>
      <c r="T23" s="229"/>
      <c r="U23" s="229"/>
    </row>
    <row r="24" spans="1:21" ht="15">
      <c r="A24" s="439">
        <f t="shared" si="1"/>
      </c>
      <c r="B24" s="441"/>
      <c r="C24" s="444"/>
      <c r="D24" s="444"/>
      <c r="E24" s="446"/>
      <c r="F24" s="446"/>
      <c r="G24" s="440"/>
      <c r="H24" s="441"/>
      <c r="I24" s="441"/>
      <c r="J24" s="441">
        <f t="shared" si="0"/>
      </c>
      <c r="K24" s="442"/>
      <c r="N24" s="399"/>
      <c r="O24" s="395" t="e">
        <f t="shared" si="2"/>
        <v>#N/A</v>
      </c>
      <c r="Q24" s="229"/>
      <c r="R24" s="411"/>
      <c r="S24" s="229"/>
      <c r="T24" s="229"/>
      <c r="U24" s="229"/>
    </row>
    <row r="25" spans="1:21" ht="15">
      <c r="A25" s="439">
        <f t="shared" si="1"/>
      </c>
      <c r="B25" s="441"/>
      <c r="C25" s="444"/>
      <c r="D25" s="444"/>
      <c r="E25" s="446"/>
      <c r="F25" s="446"/>
      <c r="G25" s="440"/>
      <c r="H25" s="441"/>
      <c r="I25" s="441"/>
      <c r="J25" s="441">
        <f t="shared" si="0"/>
      </c>
      <c r="K25" s="442"/>
      <c r="N25" s="399"/>
      <c r="O25" s="395" t="e">
        <f t="shared" si="2"/>
        <v>#N/A</v>
      </c>
      <c r="Q25" s="410"/>
      <c r="R25" s="411"/>
      <c r="S25" s="229"/>
      <c r="T25" s="229"/>
      <c r="U25" s="229"/>
    </row>
    <row r="26" spans="1:21" ht="15">
      <c r="A26" s="439">
        <f t="shared" si="1"/>
      </c>
      <c r="B26" s="441"/>
      <c r="C26" s="444"/>
      <c r="D26" s="444"/>
      <c r="E26" s="446"/>
      <c r="F26" s="446"/>
      <c r="G26" s="440"/>
      <c r="H26" s="441"/>
      <c r="I26" s="441"/>
      <c r="J26" s="441">
        <f t="shared" si="0"/>
      </c>
      <c r="K26" s="442"/>
      <c r="N26" s="399"/>
      <c r="O26" s="395" t="e">
        <f t="shared" si="2"/>
        <v>#N/A</v>
      </c>
      <c r="Q26" s="229"/>
      <c r="R26" s="229"/>
      <c r="S26" s="229"/>
      <c r="T26" s="229"/>
      <c r="U26" s="237"/>
    </row>
    <row r="27" spans="1:15" ht="15">
      <c r="A27" s="439">
        <f t="shared" si="1"/>
      </c>
      <c r="B27" s="441"/>
      <c r="C27" s="444"/>
      <c r="D27" s="444"/>
      <c r="E27" s="446"/>
      <c r="F27" s="446"/>
      <c r="G27" s="440"/>
      <c r="H27" s="441"/>
      <c r="I27" s="441"/>
      <c r="J27" s="441">
        <f t="shared" si="0"/>
      </c>
      <c r="K27" s="442"/>
      <c r="N27" s="399"/>
      <c r="O27" s="395" t="e">
        <f t="shared" si="2"/>
        <v>#N/A</v>
      </c>
    </row>
    <row r="28" spans="1:15" ht="15">
      <c r="A28" s="439">
        <f t="shared" si="1"/>
      </c>
      <c r="B28" s="441"/>
      <c r="C28" s="444"/>
      <c r="D28" s="444"/>
      <c r="E28" s="446"/>
      <c r="F28" s="446"/>
      <c r="G28" s="440"/>
      <c r="H28" s="441"/>
      <c r="I28" s="441"/>
      <c r="J28" s="441">
        <f t="shared" si="0"/>
      </c>
      <c r="K28" s="442"/>
      <c r="N28" s="399"/>
      <c r="O28" s="395" t="e">
        <f t="shared" si="2"/>
        <v>#N/A</v>
      </c>
    </row>
    <row r="29" spans="1:15" ht="15">
      <c r="A29" s="439">
        <f t="shared" si="1"/>
      </c>
      <c r="B29" s="441"/>
      <c r="C29" s="444"/>
      <c r="D29" s="444"/>
      <c r="E29" s="446"/>
      <c r="F29" s="446"/>
      <c r="G29" s="440"/>
      <c r="H29" s="441"/>
      <c r="I29" s="441"/>
      <c r="J29" s="441">
        <f t="shared" si="0"/>
      </c>
      <c r="K29" s="442"/>
      <c r="N29" s="399"/>
      <c r="O29" s="395" t="e">
        <f t="shared" si="2"/>
        <v>#N/A</v>
      </c>
    </row>
    <row r="30" spans="1:15" ht="15">
      <c r="A30" s="439">
        <f t="shared" si="1"/>
      </c>
      <c r="B30" s="441"/>
      <c r="C30" s="444"/>
      <c r="D30" s="444"/>
      <c r="E30" s="446"/>
      <c r="F30" s="446"/>
      <c r="G30" s="440"/>
      <c r="H30" s="441"/>
      <c r="I30" s="441"/>
      <c r="J30" s="441">
        <f t="shared" si="0"/>
      </c>
      <c r="K30" s="442"/>
      <c r="N30" s="399"/>
      <c r="O30" s="395" t="e">
        <f t="shared" si="2"/>
        <v>#N/A</v>
      </c>
    </row>
    <row r="31" spans="1:15" ht="15">
      <c r="A31" s="439">
        <f t="shared" si="1"/>
      </c>
      <c r="B31" s="441"/>
      <c r="C31" s="444"/>
      <c r="D31" s="444"/>
      <c r="E31" s="446"/>
      <c r="F31" s="446"/>
      <c r="G31" s="440"/>
      <c r="H31" s="441"/>
      <c r="I31" s="441"/>
      <c r="J31" s="441">
        <f t="shared" si="0"/>
      </c>
      <c r="K31" s="442"/>
      <c r="N31" s="399"/>
      <c r="O31" s="395" t="e">
        <f t="shared" si="2"/>
        <v>#N/A</v>
      </c>
    </row>
    <row r="32" spans="1:15" ht="15">
      <c r="A32" s="439">
        <f t="shared" si="1"/>
      </c>
      <c r="B32" s="441"/>
      <c r="C32" s="444"/>
      <c r="D32" s="444"/>
      <c r="E32" s="446"/>
      <c r="F32" s="446"/>
      <c r="G32" s="440"/>
      <c r="H32" s="441"/>
      <c r="I32" s="441"/>
      <c r="J32" s="441">
        <f t="shared" si="0"/>
      </c>
      <c r="K32" s="442"/>
      <c r="N32" s="399"/>
      <c r="O32" s="395" t="e">
        <f t="shared" si="2"/>
        <v>#N/A</v>
      </c>
    </row>
    <row r="33" spans="1:15" ht="15">
      <c r="A33" s="439">
        <f t="shared" si="1"/>
      </c>
      <c r="B33" s="441"/>
      <c r="C33" s="444"/>
      <c r="D33" s="444"/>
      <c r="E33" s="446"/>
      <c r="F33" s="446"/>
      <c r="G33" s="440"/>
      <c r="H33" s="441"/>
      <c r="I33" s="441"/>
      <c r="J33" s="441">
        <f t="shared" si="0"/>
      </c>
      <c r="K33" s="442"/>
      <c r="N33" s="399"/>
      <c r="O33" s="395" t="e">
        <f t="shared" si="2"/>
        <v>#N/A</v>
      </c>
    </row>
    <row r="34" spans="1:15" ht="15">
      <c r="A34" s="439">
        <f t="shared" si="1"/>
      </c>
      <c r="B34" s="441"/>
      <c r="C34" s="444"/>
      <c r="D34" s="444"/>
      <c r="E34" s="446"/>
      <c r="F34" s="446"/>
      <c r="G34" s="440"/>
      <c r="H34" s="441"/>
      <c r="I34" s="441"/>
      <c r="J34" s="441">
        <f t="shared" si="0"/>
      </c>
      <c r="K34" s="442"/>
      <c r="N34" s="399"/>
      <c r="O34" s="395" t="e">
        <f t="shared" si="2"/>
        <v>#N/A</v>
      </c>
    </row>
    <row r="35" spans="1:15" ht="15">
      <c r="A35" s="439">
        <f t="shared" si="1"/>
      </c>
      <c r="B35" s="441"/>
      <c r="C35" s="444"/>
      <c r="D35" s="444"/>
      <c r="E35" s="446"/>
      <c r="F35" s="446"/>
      <c r="G35" s="440"/>
      <c r="H35" s="441"/>
      <c r="I35" s="441"/>
      <c r="J35" s="441">
        <f t="shared" si="0"/>
      </c>
      <c r="K35" s="442"/>
      <c r="N35" s="399"/>
      <c r="O35" s="395" t="e">
        <f t="shared" si="2"/>
        <v>#N/A</v>
      </c>
    </row>
    <row r="36" spans="1:15" ht="15">
      <c r="A36" s="439">
        <f t="shared" si="1"/>
      </c>
      <c r="B36" s="441"/>
      <c r="C36" s="444"/>
      <c r="D36" s="444"/>
      <c r="E36" s="446"/>
      <c r="F36" s="446"/>
      <c r="G36" s="440"/>
      <c r="H36" s="441"/>
      <c r="I36" s="441"/>
      <c r="J36" s="441">
        <f t="shared" si="0"/>
      </c>
      <c r="K36" s="442"/>
      <c r="N36" s="399"/>
      <c r="O36" s="395" t="e">
        <f t="shared" si="2"/>
        <v>#N/A</v>
      </c>
    </row>
    <row r="37" spans="1:15" ht="15">
      <c r="A37" s="439">
        <f t="shared" si="1"/>
      </c>
      <c r="B37" s="441"/>
      <c r="C37" s="444"/>
      <c r="D37" s="444"/>
      <c r="E37" s="446"/>
      <c r="F37" s="446"/>
      <c r="G37" s="440"/>
      <c r="H37" s="441"/>
      <c r="I37" s="441"/>
      <c r="J37" s="441">
        <f t="shared" si="0"/>
      </c>
      <c r="K37" s="442"/>
      <c r="N37" s="399"/>
      <c r="O37" s="395" t="e">
        <f t="shared" si="2"/>
        <v>#N/A</v>
      </c>
    </row>
    <row r="38" spans="1:15" ht="15">
      <c r="A38" s="439">
        <f t="shared" si="1"/>
      </c>
      <c r="B38" s="441"/>
      <c r="C38" s="444"/>
      <c r="D38" s="444"/>
      <c r="E38" s="446"/>
      <c r="F38" s="446"/>
      <c r="G38" s="440"/>
      <c r="H38" s="441"/>
      <c r="I38" s="441"/>
      <c r="J38" s="441">
        <f t="shared" si="0"/>
      </c>
      <c r="K38" s="442"/>
      <c r="N38" s="399"/>
      <c r="O38" s="395" t="e">
        <f t="shared" si="2"/>
        <v>#N/A</v>
      </c>
    </row>
    <row r="39" spans="1:15" ht="15">
      <c r="A39" s="439">
        <f t="shared" si="1"/>
      </c>
      <c r="B39" s="441"/>
      <c r="C39" s="444"/>
      <c r="D39" s="444"/>
      <c r="E39" s="446"/>
      <c r="F39" s="446"/>
      <c r="G39" s="440"/>
      <c r="H39" s="441"/>
      <c r="I39" s="441"/>
      <c r="J39" s="441">
        <f t="shared" si="0"/>
      </c>
      <c r="K39" s="442"/>
      <c r="N39" s="399"/>
      <c r="O39" s="395" t="e">
        <f t="shared" si="2"/>
        <v>#N/A</v>
      </c>
    </row>
    <row r="40" spans="1:15" ht="15">
      <c r="A40" s="439">
        <f t="shared" si="1"/>
      </c>
      <c r="B40" s="441"/>
      <c r="C40" s="444"/>
      <c r="D40" s="444"/>
      <c r="E40" s="446"/>
      <c r="F40" s="446"/>
      <c r="G40" s="440"/>
      <c r="H40" s="441"/>
      <c r="I40" s="441"/>
      <c r="J40" s="441">
        <f t="shared" si="0"/>
      </c>
      <c r="K40" s="442"/>
      <c r="N40" s="399"/>
      <c r="O40" s="395" t="e">
        <f t="shared" si="2"/>
        <v>#N/A</v>
      </c>
    </row>
    <row r="41" spans="1:15" ht="15">
      <c r="A41" s="439">
        <f t="shared" si="1"/>
      </c>
      <c r="B41" s="441"/>
      <c r="C41" s="444"/>
      <c r="D41" s="444"/>
      <c r="E41" s="446"/>
      <c r="F41" s="446"/>
      <c r="G41" s="440"/>
      <c r="H41" s="441"/>
      <c r="I41" s="441"/>
      <c r="J41" s="441">
        <f t="shared" si="0"/>
      </c>
      <c r="K41" s="442"/>
      <c r="N41" s="399"/>
      <c r="O41" s="395" t="e">
        <f t="shared" si="2"/>
        <v>#N/A</v>
      </c>
    </row>
    <row r="42" spans="1:15" ht="15">
      <c r="A42" s="439">
        <f t="shared" si="1"/>
      </c>
      <c r="B42" s="441"/>
      <c r="C42" s="444"/>
      <c r="D42" s="444"/>
      <c r="E42" s="446"/>
      <c r="F42" s="446"/>
      <c r="G42" s="440"/>
      <c r="H42" s="441"/>
      <c r="I42" s="441"/>
      <c r="J42" s="441">
        <f t="shared" si="0"/>
      </c>
      <c r="K42" s="442"/>
      <c r="N42" s="399"/>
      <c r="O42" s="395" t="e">
        <f t="shared" si="2"/>
        <v>#N/A</v>
      </c>
    </row>
    <row r="43" spans="1:15" ht="15">
      <c r="A43" s="490">
        <f t="shared" si="1"/>
      </c>
      <c r="B43" s="491"/>
      <c r="C43" s="492"/>
      <c r="D43" s="492"/>
      <c r="E43" s="493"/>
      <c r="F43" s="493"/>
      <c r="G43" s="494"/>
      <c r="H43" s="491"/>
      <c r="I43" s="491"/>
      <c r="J43" s="495">
        <f t="shared" si="0"/>
      </c>
      <c r="K43" s="496"/>
      <c r="N43" s="399"/>
      <c r="O43" s="395" t="e">
        <f t="shared" si="2"/>
        <v>#N/A</v>
      </c>
    </row>
    <row r="44" spans="1:15" ht="15">
      <c r="A44" s="439">
        <f t="shared" si="1"/>
      </c>
      <c r="B44" s="441"/>
      <c r="C44" s="444"/>
      <c r="D44" s="444"/>
      <c r="E44" s="446"/>
      <c r="F44" s="446"/>
      <c r="G44" s="440"/>
      <c r="H44" s="441"/>
      <c r="I44" s="441"/>
      <c r="J44" s="441">
        <f t="shared" si="0"/>
      </c>
      <c r="K44" s="442"/>
      <c r="N44" s="399"/>
      <c r="O44" s="395" t="e">
        <f t="shared" si="2"/>
        <v>#N/A</v>
      </c>
    </row>
    <row r="45" spans="1:15" ht="15">
      <c r="A45" s="439">
        <f t="shared" si="1"/>
      </c>
      <c r="B45" s="441"/>
      <c r="C45" s="444"/>
      <c r="D45" s="444"/>
      <c r="E45" s="446"/>
      <c r="F45" s="446"/>
      <c r="G45" s="440"/>
      <c r="H45" s="441"/>
      <c r="I45" s="441"/>
      <c r="J45" s="441">
        <f t="shared" si="0"/>
      </c>
      <c r="K45" s="442"/>
      <c r="N45" s="399"/>
      <c r="O45" s="395" t="e">
        <f t="shared" si="2"/>
        <v>#N/A</v>
      </c>
    </row>
    <row r="46" spans="1:15" ht="15">
      <c r="A46" s="439">
        <f t="shared" si="1"/>
      </c>
      <c r="B46" s="441"/>
      <c r="C46" s="444"/>
      <c r="D46" s="444"/>
      <c r="E46" s="446"/>
      <c r="F46" s="446"/>
      <c r="G46" s="440"/>
      <c r="H46" s="441"/>
      <c r="I46" s="441"/>
      <c r="J46" s="441">
        <f t="shared" si="0"/>
      </c>
      <c r="K46" s="442"/>
      <c r="N46" s="399"/>
      <c r="O46" s="395" t="e">
        <f t="shared" si="2"/>
        <v>#N/A</v>
      </c>
    </row>
    <row r="47" spans="1:15" ht="15">
      <c r="A47" s="439">
        <f t="shared" si="1"/>
      </c>
      <c r="B47" s="441"/>
      <c r="C47" s="444"/>
      <c r="D47" s="444"/>
      <c r="E47" s="446"/>
      <c r="F47" s="446"/>
      <c r="G47" s="440"/>
      <c r="H47" s="441"/>
      <c r="I47" s="441"/>
      <c r="J47" s="441">
        <f t="shared" si="0"/>
      </c>
      <c r="K47" s="442"/>
      <c r="N47" s="399"/>
      <c r="O47" s="395" t="e">
        <f t="shared" si="2"/>
        <v>#N/A</v>
      </c>
    </row>
    <row r="48" spans="1:15" ht="15">
      <c r="A48" s="439">
        <f t="shared" si="1"/>
      </c>
      <c r="B48" s="441"/>
      <c r="C48" s="444"/>
      <c r="D48" s="444"/>
      <c r="E48" s="446"/>
      <c r="F48" s="446"/>
      <c r="G48" s="440"/>
      <c r="H48" s="441"/>
      <c r="I48" s="441"/>
      <c r="J48" s="441">
        <f t="shared" si="0"/>
      </c>
      <c r="K48" s="517"/>
      <c r="N48" s="399"/>
      <c r="O48" s="395" t="e">
        <f t="shared" si="2"/>
        <v>#N/A</v>
      </c>
    </row>
    <row r="49" spans="1:15" ht="15">
      <c r="A49" s="439">
        <f t="shared" si="1"/>
      </c>
      <c r="B49" s="441"/>
      <c r="C49" s="444"/>
      <c r="D49" s="444"/>
      <c r="E49" s="446"/>
      <c r="F49" s="446"/>
      <c r="G49" s="440"/>
      <c r="H49" s="441"/>
      <c r="I49" s="441"/>
      <c r="J49" s="441">
        <f t="shared" si="0"/>
      </c>
      <c r="K49" s="517"/>
      <c r="N49" s="399"/>
      <c r="O49" s="395" t="e">
        <f t="shared" si="2"/>
        <v>#N/A</v>
      </c>
    </row>
    <row r="50" spans="1:15" ht="15">
      <c r="A50" s="439">
        <f t="shared" si="1"/>
      </c>
      <c r="B50" s="441"/>
      <c r="C50" s="444"/>
      <c r="D50" s="444"/>
      <c r="E50" s="446"/>
      <c r="F50" s="446"/>
      <c r="G50" s="440"/>
      <c r="H50" s="441"/>
      <c r="I50" s="441"/>
      <c r="J50" s="441">
        <f t="shared" si="0"/>
      </c>
      <c r="K50" s="517"/>
      <c r="N50" s="399"/>
      <c r="O50" s="395" t="e">
        <f t="shared" si="2"/>
        <v>#N/A</v>
      </c>
    </row>
    <row r="51" spans="1:15" ht="15">
      <c r="A51" s="439">
        <f t="shared" si="1"/>
      </c>
      <c r="B51" s="441"/>
      <c r="C51" s="444"/>
      <c r="D51" s="444"/>
      <c r="E51" s="446"/>
      <c r="F51" s="446"/>
      <c r="G51" s="440"/>
      <c r="H51" s="441"/>
      <c r="I51" s="441"/>
      <c r="J51" s="441">
        <f t="shared" si="0"/>
      </c>
      <c r="K51" s="442"/>
      <c r="N51" s="399"/>
      <c r="O51" s="395" t="e">
        <f t="shared" si="2"/>
        <v>#N/A</v>
      </c>
    </row>
    <row r="52" spans="1:15" ht="15">
      <c r="A52" s="439">
        <f t="shared" si="1"/>
      </c>
      <c r="B52" s="441"/>
      <c r="C52" s="444"/>
      <c r="D52" s="444"/>
      <c r="E52" s="446"/>
      <c r="F52" s="446"/>
      <c r="G52" s="440"/>
      <c r="H52" s="441"/>
      <c r="I52" s="441"/>
      <c r="J52" s="441">
        <f t="shared" si="0"/>
      </c>
      <c r="K52" s="442"/>
      <c r="N52" s="399"/>
      <c r="O52" s="395" t="e">
        <f t="shared" si="2"/>
        <v>#N/A</v>
      </c>
    </row>
    <row r="53" spans="1:15" ht="15">
      <c r="A53" s="439">
        <f t="shared" si="1"/>
      </c>
      <c r="B53" s="441"/>
      <c r="C53" s="444"/>
      <c r="D53" s="444"/>
      <c r="E53" s="446"/>
      <c r="F53" s="446"/>
      <c r="G53" s="440"/>
      <c r="H53" s="441"/>
      <c r="I53" s="441"/>
      <c r="J53" s="441">
        <f t="shared" si="0"/>
      </c>
      <c r="K53" s="442"/>
      <c r="N53" s="399"/>
      <c r="O53" s="395" t="e">
        <f t="shared" si="2"/>
        <v>#N/A</v>
      </c>
    </row>
    <row r="54" spans="1:15" ht="15">
      <c r="A54" s="439">
        <f t="shared" si="1"/>
      </c>
      <c r="B54" s="441"/>
      <c r="C54" s="444"/>
      <c r="D54" s="444"/>
      <c r="E54" s="446"/>
      <c r="F54" s="446"/>
      <c r="G54" s="440"/>
      <c r="H54" s="441"/>
      <c r="I54" s="441"/>
      <c r="J54" s="441">
        <f t="shared" si="0"/>
      </c>
      <c r="K54" s="442"/>
      <c r="N54" s="399"/>
      <c r="O54" s="395" t="e">
        <f t="shared" si="2"/>
        <v>#N/A</v>
      </c>
    </row>
    <row r="55" spans="1:15" ht="15">
      <c r="A55" s="439">
        <f t="shared" si="1"/>
      </c>
      <c r="B55" s="441"/>
      <c r="C55" s="444"/>
      <c r="D55" s="444"/>
      <c r="E55" s="446"/>
      <c r="F55" s="446"/>
      <c r="G55" s="440"/>
      <c r="H55" s="441"/>
      <c r="I55" s="441"/>
      <c r="J55" s="441">
        <f t="shared" si="0"/>
      </c>
      <c r="K55" s="442"/>
      <c r="N55" s="399"/>
      <c r="O55" s="395" t="e">
        <f t="shared" si="2"/>
        <v>#N/A</v>
      </c>
    </row>
    <row r="56" spans="1:15" ht="15">
      <c r="A56" s="439">
        <f t="shared" si="1"/>
      </c>
      <c r="B56" s="441"/>
      <c r="C56" s="444"/>
      <c r="D56" s="444"/>
      <c r="E56" s="446"/>
      <c r="F56" s="446"/>
      <c r="G56" s="440"/>
      <c r="H56" s="441"/>
      <c r="I56" s="441"/>
      <c r="J56" s="441">
        <f t="shared" si="0"/>
      </c>
      <c r="K56" s="442"/>
      <c r="N56" s="399"/>
      <c r="O56" s="395" t="e">
        <f t="shared" si="2"/>
        <v>#N/A</v>
      </c>
    </row>
    <row r="57" spans="1:15" ht="15">
      <c r="A57" s="439">
        <f t="shared" si="1"/>
      </c>
      <c r="B57" s="441"/>
      <c r="C57" s="444"/>
      <c r="D57" s="444"/>
      <c r="E57" s="446"/>
      <c r="F57" s="446"/>
      <c r="G57" s="440"/>
      <c r="H57" s="441"/>
      <c r="I57" s="441"/>
      <c r="J57" s="441">
        <f t="shared" si="0"/>
      </c>
      <c r="K57" s="442"/>
      <c r="N57" s="399"/>
      <c r="O57" s="395" t="e">
        <f t="shared" si="2"/>
        <v>#N/A</v>
      </c>
    </row>
    <row r="58" spans="1:15" ht="15">
      <c r="A58" s="439">
        <f t="shared" si="1"/>
      </c>
      <c r="B58" s="441"/>
      <c r="C58" s="444"/>
      <c r="D58" s="444"/>
      <c r="E58" s="446"/>
      <c r="F58" s="446"/>
      <c r="G58" s="440"/>
      <c r="H58" s="441"/>
      <c r="I58" s="441"/>
      <c r="J58" s="441">
        <f t="shared" si="0"/>
      </c>
      <c r="K58" s="442"/>
      <c r="N58" s="399"/>
      <c r="O58" s="395" t="e">
        <f t="shared" si="2"/>
        <v>#N/A</v>
      </c>
    </row>
    <row r="59" spans="1:15" ht="15">
      <c r="A59" s="439">
        <f t="shared" si="1"/>
      </c>
      <c r="B59" s="441"/>
      <c r="C59" s="444"/>
      <c r="D59" s="444"/>
      <c r="E59" s="446"/>
      <c r="F59" s="446"/>
      <c r="G59" s="440"/>
      <c r="H59" s="441"/>
      <c r="I59" s="441"/>
      <c r="J59" s="441">
        <f t="shared" si="0"/>
      </c>
      <c r="K59" s="442"/>
      <c r="N59" s="399"/>
      <c r="O59" s="395" t="e">
        <f t="shared" si="2"/>
        <v>#N/A</v>
      </c>
    </row>
    <row r="60" spans="1:15" ht="15">
      <c r="A60" s="452">
        <f t="shared" si="1"/>
      </c>
      <c r="B60" s="453"/>
      <c r="C60" s="454"/>
      <c r="D60" s="454"/>
      <c r="E60" s="455"/>
      <c r="F60" s="455"/>
      <c r="G60" s="456"/>
      <c r="H60" s="453"/>
      <c r="I60" s="453"/>
      <c r="J60" s="453">
        <f t="shared" si="0"/>
      </c>
      <c r="K60" s="457"/>
      <c r="N60" s="399"/>
      <c r="O60" s="395" t="e">
        <f t="shared" si="2"/>
        <v>#N/A</v>
      </c>
    </row>
    <row r="61" spans="1:15" ht="15">
      <c r="A61" s="490">
        <f t="shared" si="1"/>
      </c>
      <c r="B61" s="495"/>
      <c r="C61" s="497"/>
      <c r="D61" s="497"/>
      <c r="E61" s="498"/>
      <c r="F61" s="498"/>
      <c r="G61" s="499"/>
      <c r="H61" s="495"/>
      <c r="I61" s="495"/>
      <c r="J61" s="495">
        <f t="shared" si="0"/>
      </c>
      <c r="K61" s="496"/>
      <c r="N61" s="399"/>
      <c r="O61" s="395" t="e">
        <f t="shared" si="2"/>
        <v>#N/A</v>
      </c>
    </row>
    <row r="62" spans="1:15" ht="15">
      <c r="A62" s="439">
        <f t="shared" si="1"/>
      </c>
      <c r="B62" s="441"/>
      <c r="C62" s="444"/>
      <c r="D62" s="444"/>
      <c r="E62" s="446"/>
      <c r="F62" s="446"/>
      <c r="G62" s="440"/>
      <c r="H62" s="441"/>
      <c r="I62" s="441"/>
      <c r="J62" s="441">
        <f t="shared" si="0"/>
      </c>
      <c r="K62" s="442"/>
      <c r="N62" s="399"/>
      <c r="O62" s="395" t="e">
        <f t="shared" si="2"/>
        <v>#N/A</v>
      </c>
    </row>
    <row r="63" spans="1:15" ht="15">
      <c r="A63" s="439">
        <f t="shared" si="1"/>
      </c>
      <c r="B63" s="441"/>
      <c r="C63" s="444"/>
      <c r="D63" s="444"/>
      <c r="E63" s="446"/>
      <c r="F63" s="446"/>
      <c r="G63" s="440"/>
      <c r="H63" s="441"/>
      <c r="I63" s="441"/>
      <c r="J63" s="441">
        <f t="shared" si="0"/>
      </c>
      <c r="K63" s="442"/>
      <c r="N63" s="399"/>
      <c r="O63" s="395" t="e">
        <f t="shared" si="2"/>
        <v>#N/A</v>
      </c>
    </row>
    <row r="64" spans="1:15" ht="15">
      <c r="A64" s="439">
        <f t="shared" si="1"/>
      </c>
      <c r="B64" s="441"/>
      <c r="C64" s="444"/>
      <c r="D64" s="444"/>
      <c r="E64" s="446"/>
      <c r="F64" s="446"/>
      <c r="G64" s="440"/>
      <c r="H64" s="441"/>
      <c r="I64" s="441"/>
      <c r="J64" s="441">
        <f t="shared" si="0"/>
      </c>
      <c r="K64" s="442"/>
      <c r="N64" s="399"/>
      <c r="O64" s="395" t="e">
        <f t="shared" si="2"/>
        <v>#N/A</v>
      </c>
    </row>
    <row r="65" spans="1:15" ht="15">
      <c r="A65" s="439">
        <f t="shared" si="1"/>
      </c>
      <c r="B65" s="441"/>
      <c r="C65" s="444"/>
      <c r="D65" s="444"/>
      <c r="E65" s="446"/>
      <c r="F65" s="446"/>
      <c r="G65" s="440"/>
      <c r="H65" s="441"/>
      <c r="I65" s="441"/>
      <c r="J65" s="441">
        <f t="shared" si="0"/>
      </c>
      <c r="K65" s="442"/>
      <c r="N65" s="399"/>
      <c r="O65" s="395" t="e">
        <f t="shared" si="2"/>
        <v>#N/A</v>
      </c>
    </row>
    <row r="66" spans="1:15" ht="15">
      <c r="A66" s="439">
        <f t="shared" si="1"/>
      </c>
      <c r="B66" s="441"/>
      <c r="C66" s="444"/>
      <c r="D66" s="444"/>
      <c r="E66" s="446"/>
      <c r="F66" s="446"/>
      <c r="G66" s="440"/>
      <c r="H66" s="441"/>
      <c r="I66" s="441"/>
      <c r="J66" s="441">
        <f t="shared" si="0"/>
      </c>
      <c r="K66" s="442"/>
      <c r="N66" s="399"/>
      <c r="O66" s="395" t="e">
        <f t="shared" si="2"/>
        <v>#N/A</v>
      </c>
    </row>
    <row r="67" spans="1:15" ht="15">
      <c r="A67" s="439">
        <f t="shared" si="1"/>
      </c>
      <c r="B67" s="441"/>
      <c r="C67" s="444"/>
      <c r="D67" s="444"/>
      <c r="E67" s="446"/>
      <c r="F67" s="446"/>
      <c r="G67" s="440"/>
      <c r="H67" s="441"/>
      <c r="I67" s="441"/>
      <c r="J67" s="441">
        <f t="shared" si="0"/>
      </c>
      <c r="K67" s="442"/>
      <c r="N67" s="399"/>
      <c r="O67" s="395" t="e">
        <f t="shared" si="2"/>
        <v>#N/A</v>
      </c>
    </row>
    <row r="68" spans="1:15" ht="15">
      <c r="A68" s="439">
        <f t="shared" si="1"/>
      </c>
      <c r="B68" s="441"/>
      <c r="C68" s="444"/>
      <c r="D68" s="444"/>
      <c r="E68" s="446"/>
      <c r="F68" s="446"/>
      <c r="G68" s="440"/>
      <c r="H68" s="441"/>
      <c r="I68" s="441"/>
      <c r="J68" s="441">
        <f t="shared" si="0"/>
      </c>
      <c r="K68" s="442"/>
      <c r="N68" s="399"/>
      <c r="O68" s="395" t="e">
        <f t="shared" si="2"/>
        <v>#N/A</v>
      </c>
    </row>
    <row r="69" spans="1:15" ht="15">
      <c r="A69" s="439">
        <f t="shared" si="1"/>
      </c>
      <c r="B69" s="441"/>
      <c r="C69" s="444"/>
      <c r="D69" s="444"/>
      <c r="E69" s="446"/>
      <c r="F69" s="446"/>
      <c r="G69" s="440"/>
      <c r="H69" s="441"/>
      <c r="I69" s="441"/>
      <c r="J69" s="441">
        <f t="shared" si="0"/>
      </c>
      <c r="K69" s="442"/>
      <c r="N69" s="399"/>
      <c r="O69" s="395" t="e">
        <f t="shared" si="2"/>
        <v>#N/A</v>
      </c>
    </row>
    <row r="70" spans="1:15" ht="15">
      <c r="A70" s="439">
        <f t="shared" si="1"/>
      </c>
      <c r="B70" s="441"/>
      <c r="C70" s="444"/>
      <c r="D70" s="444"/>
      <c r="E70" s="446"/>
      <c r="F70" s="446"/>
      <c r="G70" s="440"/>
      <c r="H70" s="441"/>
      <c r="I70" s="441"/>
      <c r="J70" s="441">
        <f t="shared" si="0"/>
      </c>
      <c r="K70" s="442"/>
      <c r="N70" s="399"/>
      <c r="O70" s="395" t="e">
        <f t="shared" si="2"/>
        <v>#N/A</v>
      </c>
    </row>
    <row r="71" spans="1:15" ht="15">
      <c r="A71" s="439">
        <f t="shared" si="1"/>
      </c>
      <c r="B71" s="441"/>
      <c r="C71" s="444"/>
      <c r="D71" s="444"/>
      <c r="E71" s="446"/>
      <c r="F71" s="446"/>
      <c r="G71" s="440"/>
      <c r="H71" s="441"/>
      <c r="I71" s="441"/>
      <c r="J71" s="441">
        <f t="shared" si="0"/>
      </c>
      <c r="K71" s="442"/>
      <c r="N71" s="399"/>
      <c r="O71" s="395" t="e">
        <f t="shared" si="2"/>
        <v>#N/A</v>
      </c>
    </row>
    <row r="72" spans="1:15" ht="15">
      <c r="A72" s="439">
        <f t="shared" si="1"/>
      </c>
      <c r="B72" s="441"/>
      <c r="C72" s="444"/>
      <c r="D72" s="444"/>
      <c r="E72" s="446"/>
      <c r="F72" s="446"/>
      <c r="G72" s="440"/>
      <c r="H72" s="441"/>
      <c r="I72" s="441"/>
      <c r="J72" s="441">
        <f t="shared" si="0"/>
      </c>
      <c r="K72" s="442"/>
      <c r="N72" s="399"/>
      <c r="O72" s="395" t="e">
        <f t="shared" si="2"/>
        <v>#N/A</v>
      </c>
    </row>
    <row r="73" spans="1:15" ht="15">
      <c r="A73" s="439">
        <f t="shared" si="1"/>
      </c>
      <c r="B73" s="441"/>
      <c r="C73" s="444"/>
      <c r="D73" s="444"/>
      <c r="E73" s="446"/>
      <c r="F73" s="446"/>
      <c r="G73" s="440"/>
      <c r="H73" s="441"/>
      <c r="I73" s="441"/>
      <c r="J73" s="441">
        <f t="shared" si="0"/>
      </c>
      <c r="K73" s="442"/>
      <c r="N73" s="399"/>
      <c r="O73" s="395" t="e">
        <f t="shared" si="2"/>
        <v>#N/A</v>
      </c>
    </row>
    <row r="74" spans="1:15" ht="15">
      <c r="A74" s="439">
        <f>IF(C74="","",ROW()-10)</f>
      </c>
      <c r="B74" s="441"/>
      <c r="C74" s="444"/>
      <c r="D74" s="444"/>
      <c r="E74" s="446"/>
      <c r="F74" s="446"/>
      <c r="G74" s="440"/>
      <c r="H74" s="441"/>
      <c r="I74" s="441"/>
      <c r="J74" s="441">
        <f t="shared" si="0"/>
      </c>
      <c r="K74" s="442"/>
      <c r="N74" s="399"/>
      <c r="O74" s="395" t="e">
        <f t="shared" si="2"/>
        <v>#N/A</v>
      </c>
    </row>
    <row r="75" spans="1:15" ht="15">
      <c r="A75" s="439">
        <f>IF(C75="","",ROW()-10)</f>
      </c>
      <c r="B75" s="441"/>
      <c r="C75" s="444"/>
      <c r="D75" s="444"/>
      <c r="E75" s="446"/>
      <c r="F75" s="446"/>
      <c r="G75" s="440"/>
      <c r="H75" s="441"/>
      <c r="I75" s="441"/>
      <c r="J75" s="441">
        <f aca="true" t="shared" si="3" ref="J75:J81">IF(G75="","",IF(H75&lt;4,VLOOKUP(O75,$Q$11:$U$25,3,FALSE)+1,VLOOKUP(O75,$Q$11:$U$25,3,FALSE)))</f>
      </c>
      <c r="K75" s="442"/>
      <c r="N75" s="399"/>
      <c r="O75" s="395" t="e">
        <f t="shared" si="2"/>
        <v>#N/A</v>
      </c>
    </row>
    <row r="76" spans="1:15" ht="15">
      <c r="A76" s="439">
        <f>IF(C76="","",ROW()-10)</f>
      </c>
      <c r="B76" s="441"/>
      <c r="C76" s="444"/>
      <c r="D76" s="444"/>
      <c r="E76" s="446"/>
      <c r="F76" s="446"/>
      <c r="G76" s="440"/>
      <c r="H76" s="441"/>
      <c r="I76" s="441"/>
      <c r="J76" s="441">
        <f t="shared" si="3"/>
      </c>
      <c r="K76" s="442"/>
      <c r="N76" s="399"/>
      <c r="O76" s="395" t="e">
        <f t="shared" si="2"/>
        <v>#N/A</v>
      </c>
    </row>
    <row r="77" spans="1:15" ht="15">
      <c r="A77" s="439">
        <f aca="true" t="shared" si="4" ref="A77:A100">IF(C77="","",ROW()-10)</f>
      </c>
      <c r="B77" s="441"/>
      <c r="C77" s="444"/>
      <c r="D77" s="444"/>
      <c r="E77" s="446"/>
      <c r="F77" s="446"/>
      <c r="G77" s="440"/>
      <c r="H77" s="441"/>
      <c r="I77" s="441"/>
      <c r="J77" s="441">
        <f t="shared" si="3"/>
      </c>
      <c r="K77" s="442"/>
      <c r="N77" s="399"/>
      <c r="O77" s="395" t="e">
        <f aca="true" t="shared" si="5" ref="O77:O90">MATCH(G77,$U$11:$U$25,0)</f>
        <v>#N/A</v>
      </c>
    </row>
    <row r="78" spans="1:15" ht="15">
      <c r="A78" s="439">
        <f t="shared" si="4"/>
      </c>
      <c r="B78" s="441"/>
      <c r="C78" s="444"/>
      <c r="D78" s="444"/>
      <c r="E78" s="446"/>
      <c r="F78" s="446"/>
      <c r="G78" s="440"/>
      <c r="H78" s="441"/>
      <c r="I78" s="441"/>
      <c r="J78" s="441">
        <f t="shared" si="3"/>
      </c>
      <c r="K78" s="442"/>
      <c r="N78" s="399"/>
      <c r="O78" s="395" t="e">
        <f t="shared" si="5"/>
        <v>#N/A</v>
      </c>
    </row>
    <row r="79" spans="1:15" ht="15">
      <c r="A79" s="439">
        <f t="shared" si="4"/>
      </c>
      <c r="B79" s="441"/>
      <c r="C79" s="444"/>
      <c r="D79" s="444"/>
      <c r="E79" s="446"/>
      <c r="F79" s="446"/>
      <c r="G79" s="440"/>
      <c r="H79" s="441"/>
      <c r="I79" s="441"/>
      <c r="J79" s="441">
        <f t="shared" si="3"/>
      </c>
      <c r="K79" s="442"/>
      <c r="N79" s="399"/>
      <c r="O79" s="395" t="e">
        <f t="shared" si="5"/>
        <v>#N/A</v>
      </c>
    </row>
    <row r="80" spans="1:15" ht="15">
      <c r="A80" s="439">
        <f t="shared" si="4"/>
      </c>
      <c r="B80" s="441"/>
      <c r="C80" s="444"/>
      <c r="D80" s="444"/>
      <c r="E80" s="446"/>
      <c r="F80" s="446"/>
      <c r="G80" s="440"/>
      <c r="H80" s="441"/>
      <c r="I80" s="441"/>
      <c r="J80" s="441">
        <f t="shared" si="3"/>
      </c>
      <c r="K80" s="442"/>
      <c r="N80" s="399"/>
      <c r="O80" s="395" t="e">
        <f t="shared" si="5"/>
        <v>#N/A</v>
      </c>
    </row>
    <row r="81" spans="1:15" ht="15">
      <c r="A81" s="439">
        <f t="shared" si="4"/>
      </c>
      <c r="B81" s="441"/>
      <c r="C81" s="444"/>
      <c r="D81" s="444"/>
      <c r="E81" s="446"/>
      <c r="F81" s="446"/>
      <c r="G81" s="440"/>
      <c r="H81" s="441"/>
      <c r="I81" s="441"/>
      <c r="J81" s="441">
        <f t="shared" si="3"/>
      </c>
      <c r="K81" s="442"/>
      <c r="N81" s="399"/>
      <c r="O81" s="395" t="e">
        <f t="shared" si="5"/>
        <v>#N/A</v>
      </c>
    </row>
    <row r="82" spans="1:15" ht="15">
      <c r="A82" s="439">
        <f t="shared" si="4"/>
      </c>
      <c r="B82" s="441"/>
      <c r="C82" s="444"/>
      <c r="D82" s="444"/>
      <c r="E82" s="446"/>
      <c r="F82" s="446"/>
      <c r="G82" s="440"/>
      <c r="H82" s="441"/>
      <c r="I82" s="441"/>
      <c r="J82" s="441">
        <f aca="true" t="shared" si="6" ref="J82:J100">IF(G82="","",IF(H82&lt;4,VLOOKUP(O82,$Q$11:$U$25,3,FALSE)+1,VLOOKUP(O82,$Q$11:$U$25,3,FALSE)))</f>
      </c>
      <c r="K82" s="442"/>
      <c r="N82" s="399"/>
      <c r="O82" s="395" t="e">
        <f t="shared" si="5"/>
        <v>#N/A</v>
      </c>
    </row>
    <row r="83" spans="1:15" ht="15">
      <c r="A83" s="439">
        <f t="shared" si="4"/>
      </c>
      <c r="B83" s="441"/>
      <c r="C83" s="444"/>
      <c r="D83" s="444"/>
      <c r="E83" s="446"/>
      <c r="F83" s="446"/>
      <c r="G83" s="440"/>
      <c r="H83" s="441"/>
      <c r="I83" s="441"/>
      <c r="J83" s="441">
        <f t="shared" si="6"/>
      </c>
      <c r="K83" s="442"/>
      <c r="N83" s="399"/>
      <c r="O83" s="395" t="e">
        <f t="shared" si="5"/>
        <v>#N/A</v>
      </c>
    </row>
    <row r="84" spans="1:15" ht="15">
      <c r="A84" s="439">
        <f t="shared" si="4"/>
      </c>
      <c r="B84" s="441"/>
      <c r="C84" s="444"/>
      <c r="D84" s="444"/>
      <c r="E84" s="446"/>
      <c r="F84" s="446"/>
      <c r="G84" s="440"/>
      <c r="H84" s="441"/>
      <c r="I84" s="441"/>
      <c r="J84" s="441">
        <f t="shared" si="6"/>
      </c>
      <c r="K84" s="442"/>
      <c r="N84" s="399"/>
      <c r="O84" s="395" t="e">
        <f t="shared" si="5"/>
        <v>#N/A</v>
      </c>
    </row>
    <row r="85" spans="1:15" ht="15">
      <c r="A85" s="439">
        <f t="shared" si="4"/>
      </c>
      <c r="B85" s="441"/>
      <c r="C85" s="444"/>
      <c r="D85" s="444"/>
      <c r="E85" s="446"/>
      <c r="F85" s="446"/>
      <c r="G85" s="440"/>
      <c r="H85" s="441"/>
      <c r="I85" s="441"/>
      <c r="J85" s="441">
        <f t="shared" si="6"/>
      </c>
      <c r="K85" s="442"/>
      <c r="N85" s="399"/>
      <c r="O85" s="395" t="e">
        <f t="shared" si="5"/>
        <v>#N/A</v>
      </c>
    </row>
    <row r="86" spans="1:15" ht="15">
      <c r="A86" s="439">
        <f t="shared" si="4"/>
      </c>
      <c r="B86" s="441"/>
      <c r="C86" s="444"/>
      <c r="D86" s="444"/>
      <c r="E86" s="446"/>
      <c r="F86" s="446"/>
      <c r="G86" s="440"/>
      <c r="H86" s="441"/>
      <c r="I86" s="441"/>
      <c r="J86" s="441">
        <f t="shared" si="6"/>
      </c>
      <c r="K86" s="442"/>
      <c r="N86" s="399"/>
      <c r="O86" s="395" t="e">
        <f t="shared" si="5"/>
        <v>#N/A</v>
      </c>
    </row>
    <row r="87" spans="1:15" ht="15">
      <c r="A87" s="439">
        <f t="shared" si="4"/>
      </c>
      <c r="B87" s="441"/>
      <c r="C87" s="444"/>
      <c r="D87" s="444"/>
      <c r="E87" s="446"/>
      <c r="F87" s="446"/>
      <c r="G87" s="440"/>
      <c r="H87" s="441"/>
      <c r="I87" s="441"/>
      <c r="J87" s="441">
        <f t="shared" si="6"/>
      </c>
      <c r="K87" s="442"/>
      <c r="N87" s="399"/>
      <c r="O87" s="395" t="e">
        <f t="shared" si="5"/>
        <v>#N/A</v>
      </c>
    </row>
    <row r="88" spans="1:15" ht="15">
      <c r="A88" s="439">
        <f t="shared" si="4"/>
      </c>
      <c r="B88" s="441"/>
      <c r="C88" s="444"/>
      <c r="D88" s="444"/>
      <c r="E88" s="446"/>
      <c r="F88" s="446"/>
      <c r="G88" s="440"/>
      <c r="H88" s="441"/>
      <c r="I88" s="441"/>
      <c r="J88" s="441">
        <f t="shared" si="6"/>
      </c>
      <c r="K88" s="442"/>
      <c r="N88" s="399"/>
      <c r="O88" s="395" t="e">
        <f t="shared" si="5"/>
        <v>#N/A</v>
      </c>
    </row>
    <row r="89" spans="1:15" ht="15">
      <c r="A89" s="439">
        <f t="shared" si="4"/>
      </c>
      <c r="B89" s="441"/>
      <c r="C89" s="444"/>
      <c r="D89" s="444"/>
      <c r="E89" s="446"/>
      <c r="F89" s="446"/>
      <c r="G89" s="440"/>
      <c r="H89" s="441"/>
      <c r="I89" s="441"/>
      <c r="J89" s="441">
        <f t="shared" si="6"/>
      </c>
      <c r="K89" s="442"/>
      <c r="N89" s="399"/>
      <c r="O89" s="395" t="e">
        <f t="shared" si="5"/>
        <v>#N/A</v>
      </c>
    </row>
    <row r="90" spans="1:15" ht="15">
      <c r="A90" s="439">
        <f t="shared" si="4"/>
      </c>
      <c r="B90" s="441"/>
      <c r="C90" s="444"/>
      <c r="D90" s="444"/>
      <c r="E90" s="446"/>
      <c r="F90" s="446"/>
      <c r="G90" s="440"/>
      <c r="H90" s="441"/>
      <c r="I90" s="441"/>
      <c r="J90" s="441">
        <f t="shared" si="6"/>
      </c>
      <c r="K90" s="442"/>
      <c r="N90" s="399"/>
      <c r="O90" s="395" t="e">
        <f t="shared" si="5"/>
        <v>#N/A</v>
      </c>
    </row>
    <row r="91" spans="1:15" ht="15">
      <c r="A91" s="439">
        <f t="shared" si="4"/>
      </c>
      <c r="B91" s="441"/>
      <c r="C91" s="444"/>
      <c r="D91" s="444"/>
      <c r="E91" s="446"/>
      <c r="F91" s="446"/>
      <c r="G91" s="440"/>
      <c r="H91" s="441"/>
      <c r="I91" s="441"/>
      <c r="J91" s="441">
        <f t="shared" si="6"/>
      </c>
      <c r="K91" s="442"/>
      <c r="N91" s="399"/>
      <c r="O91" s="395" t="e">
        <f aca="true" t="shared" si="7" ref="O91:O100">MATCH(G91,$U$11:$U$25,0)</f>
        <v>#N/A</v>
      </c>
    </row>
    <row r="92" spans="1:15" ht="15">
      <c r="A92" s="439">
        <f t="shared" si="4"/>
      </c>
      <c r="B92" s="441"/>
      <c r="C92" s="444"/>
      <c r="D92" s="444"/>
      <c r="E92" s="446"/>
      <c r="F92" s="446"/>
      <c r="G92" s="440"/>
      <c r="H92" s="441"/>
      <c r="I92" s="441"/>
      <c r="J92" s="441">
        <f t="shared" si="6"/>
      </c>
      <c r="K92" s="442"/>
      <c r="N92" s="399"/>
      <c r="O92" s="395" t="e">
        <f t="shared" si="7"/>
        <v>#N/A</v>
      </c>
    </row>
    <row r="93" spans="1:15" ht="15">
      <c r="A93" s="439">
        <f t="shared" si="4"/>
      </c>
      <c r="B93" s="441"/>
      <c r="C93" s="444"/>
      <c r="D93" s="444"/>
      <c r="E93" s="446"/>
      <c r="F93" s="446"/>
      <c r="G93" s="440"/>
      <c r="H93" s="441"/>
      <c r="I93" s="441"/>
      <c r="J93" s="441">
        <f t="shared" si="6"/>
      </c>
      <c r="K93" s="442"/>
      <c r="N93" s="399"/>
      <c r="O93" s="395" t="e">
        <f t="shared" si="7"/>
        <v>#N/A</v>
      </c>
    </row>
    <row r="94" spans="1:15" ht="15">
      <c r="A94" s="439">
        <f t="shared" si="4"/>
      </c>
      <c r="B94" s="441"/>
      <c r="C94" s="444"/>
      <c r="D94" s="444"/>
      <c r="E94" s="446"/>
      <c r="F94" s="446"/>
      <c r="G94" s="440"/>
      <c r="H94" s="441"/>
      <c r="I94" s="441"/>
      <c r="J94" s="441">
        <f t="shared" si="6"/>
      </c>
      <c r="K94" s="442"/>
      <c r="N94" s="399"/>
      <c r="O94" s="395" t="e">
        <f t="shared" si="7"/>
        <v>#N/A</v>
      </c>
    </row>
    <row r="95" spans="1:15" ht="15">
      <c r="A95" s="439">
        <f t="shared" si="4"/>
      </c>
      <c r="B95" s="441"/>
      <c r="C95" s="444"/>
      <c r="D95" s="444"/>
      <c r="E95" s="446"/>
      <c r="F95" s="446"/>
      <c r="G95" s="440"/>
      <c r="H95" s="441"/>
      <c r="I95" s="441"/>
      <c r="J95" s="441">
        <f t="shared" si="6"/>
      </c>
      <c r="K95" s="442"/>
      <c r="N95" s="399"/>
      <c r="O95" s="395" t="e">
        <f t="shared" si="7"/>
        <v>#N/A</v>
      </c>
    </row>
    <row r="96" spans="1:15" ht="15">
      <c r="A96" s="439">
        <f t="shared" si="4"/>
      </c>
      <c r="B96" s="441"/>
      <c r="C96" s="444"/>
      <c r="D96" s="444"/>
      <c r="E96" s="446"/>
      <c r="F96" s="446"/>
      <c r="G96" s="440"/>
      <c r="H96" s="441"/>
      <c r="I96" s="441"/>
      <c r="J96" s="441">
        <f t="shared" si="6"/>
      </c>
      <c r="K96" s="442"/>
      <c r="N96" s="399"/>
      <c r="O96" s="395" t="e">
        <f t="shared" si="7"/>
        <v>#N/A</v>
      </c>
    </row>
    <row r="97" spans="1:15" ht="15">
      <c r="A97" s="439">
        <f t="shared" si="4"/>
      </c>
      <c r="B97" s="441"/>
      <c r="C97" s="444"/>
      <c r="D97" s="444"/>
      <c r="E97" s="446"/>
      <c r="F97" s="446"/>
      <c r="G97" s="440"/>
      <c r="H97" s="441"/>
      <c r="I97" s="441"/>
      <c r="J97" s="441">
        <f t="shared" si="6"/>
      </c>
      <c r="K97" s="442"/>
      <c r="N97" s="399"/>
      <c r="O97" s="395" t="e">
        <f t="shared" si="7"/>
        <v>#N/A</v>
      </c>
    </row>
    <row r="98" spans="1:15" ht="15">
      <c r="A98" s="439">
        <f t="shared" si="4"/>
      </c>
      <c r="B98" s="441"/>
      <c r="C98" s="444"/>
      <c r="D98" s="444"/>
      <c r="E98" s="446"/>
      <c r="F98" s="446"/>
      <c r="G98" s="440"/>
      <c r="H98" s="441"/>
      <c r="I98" s="441"/>
      <c r="J98" s="441">
        <f t="shared" si="6"/>
      </c>
      <c r="K98" s="442"/>
      <c r="N98" s="399"/>
      <c r="O98" s="395" t="e">
        <f t="shared" si="7"/>
        <v>#N/A</v>
      </c>
    </row>
    <row r="99" spans="1:15" ht="15">
      <c r="A99" s="439">
        <f t="shared" si="4"/>
      </c>
      <c r="B99" s="441"/>
      <c r="C99" s="444"/>
      <c r="D99" s="444"/>
      <c r="E99" s="446"/>
      <c r="F99" s="446"/>
      <c r="G99" s="440"/>
      <c r="H99" s="441"/>
      <c r="I99" s="441"/>
      <c r="J99" s="441">
        <f t="shared" si="6"/>
      </c>
      <c r="K99" s="442"/>
      <c r="N99" s="399"/>
      <c r="O99" s="395" t="e">
        <f t="shared" si="7"/>
        <v>#N/A</v>
      </c>
    </row>
    <row r="100" spans="1:15" ht="15">
      <c r="A100" s="452">
        <f t="shared" si="4"/>
      </c>
      <c r="B100" s="453"/>
      <c r="C100" s="454"/>
      <c r="D100" s="454"/>
      <c r="E100" s="455"/>
      <c r="F100" s="455"/>
      <c r="G100" s="456"/>
      <c r="H100" s="453"/>
      <c r="I100" s="453"/>
      <c r="J100" s="453">
        <f t="shared" si="6"/>
      </c>
      <c r="K100" s="457"/>
      <c r="N100" s="399"/>
      <c r="O100" s="395" t="e">
        <f t="shared" si="7"/>
        <v>#N/A</v>
      </c>
    </row>
    <row r="101" spans="1:11" ht="15">
      <c r="A101" s="500"/>
      <c r="B101" s="501"/>
      <c r="C101" s="502"/>
      <c r="D101" s="502"/>
      <c r="E101" s="503"/>
      <c r="F101" s="503"/>
      <c r="G101" s="501"/>
      <c r="H101" s="501"/>
      <c r="I101" s="501"/>
      <c r="J101" s="504"/>
      <c r="K101" s="504"/>
    </row>
    <row r="102" spans="1:11" ht="14.25">
      <c r="A102" s="229"/>
      <c r="B102" s="505"/>
      <c r="C102" s="506"/>
      <c r="D102" s="506"/>
      <c r="E102" s="507"/>
      <c r="F102" s="507"/>
      <c r="G102" s="505"/>
      <c r="H102" s="505"/>
      <c r="I102" s="505"/>
      <c r="J102" s="237"/>
      <c r="K102" s="237"/>
    </row>
    <row r="103" spans="1:11" ht="14.25">
      <c r="A103" s="229"/>
      <c r="B103" s="505"/>
      <c r="C103" s="506"/>
      <c r="D103" s="506"/>
      <c r="E103" s="507"/>
      <c r="F103" s="507"/>
      <c r="G103" s="505"/>
      <c r="H103" s="505"/>
      <c r="I103" s="505"/>
      <c r="J103" s="237"/>
      <c r="K103" s="237"/>
    </row>
    <row r="104" spans="1:11" ht="14.25">
      <c r="A104" s="229"/>
      <c r="B104" s="505"/>
      <c r="C104" s="506"/>
      <c r="D104" s="506"/>
      <c r="E104" s="507"/>
      <c r="F104" s="507"/>
      <c r="G104" s="505"/>
      <c r="H104" s="505"/>
      <c r="I104" s="505"/>
      <c r="J104" s="237"/>
      <c r="K104" s="237"/>
    </row>
    <row r="105" spans="1:11" ht="14.25">
      <c r="A105" s="229"/>
      <c r="B105" s="505"/>
      <c r="C105" s="506"/>
      <c r="D105" s="506"/>
      <c r="E105" s="507"/>
      <c r="F105" s="507"/>
      <c r="G105" s="505"/>
      <c r="H105" s="505"/>
      <c r="I105" s="505"/>
      <c r="J105" s="237"/>
      <c r="K105" s="237"/>
    </row>
    <row r="106" spans="1:11" ht="14.25">
      <c r="A106" s="229"/>
      <c r="B106" s="505"/>
      <c r="C106" s="506"/>
      <c r="D106" s="506"/>
      <c r="E106" s="507"/>
      <c r="F106" s="507"/>
      <c r="G106" s="505"/>
      <c r="H106" s="505"/>
      <c r="I106" s="505"/>
      <c r="J106" s="237"/>
      <c r="K106" s="237"/>
    </row>
    <row r="107" spans="1:11" ht="14.25">
      <c r="A107" s="229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</row>
  </sheetData>
  <sheetProtection/>
  <mergeCells count="2">
    <mergeCell ref="H9:J9"/>
    <mergeCell ref="C2:E2"/>
  </mergeCells>
  <dataValidations count="9">
    <dataValidation allowBlank="1" showInputMessage="1" showErrorMessage="1" imeMode="hiragana" sqref="C11:D106"/>
    <dataValidation allowBlank="1" showInputMessage="1" showErrorMessage="1" imeMode="fullKatakana" sqref="E11:F106"/>
    <dataValidation allowBlank="1" showInputMessage="1" showErrorMessage="1" imeMode="disabled" sqref="J11:J100 A11:A100"/>
    <dataValidation type="whole" allowBlank="1" showInputMessage="1" showErrorMessage="1" imeMode="disabled" sqref="B11:B106">
      <formula1>100</formula1>
      <formula2>999</formula2>
    </dataValidation>
    <dataValidation type="whole" allowBlank="1" showInputMessage="1" showErrorMessage="1" imeMode="disabled" sqref="G11:G106">
      <formula1>1</formula1>
      <formula2>3</formula2>
    </dataValidation>
    <dataValidation type="whole" allowBlank="1" showInputMessage="1" showErrorMessage="1" imeMode="disabled" sqref="H11:H106">
      <formula1>1</formula1>
      <formula2>12</formula2>
    </dataValidation>
    <dataValidation type="whole" allowBlank="1" showInputMessage="1" showErrorMessage="1" imeMode="disabled" sqref="I11:I106">
      <formula1>1</formula1>
      <formula2>31</formula2>
    </dataValidation>
    <dataValidation type="list" allowBlank="1" showInputMessage="1" showErrorMessage="1" imeMode="hiragana" sqref="K11:K100">
      <formula1>"男,女"</formula1>
    </dataValidation>
    <dataValidation type="textLength" allowBlank="1" showInputMessage="1" showErrorMessage="1" imeMode="hiragana" sqref="A1">
      <formula1>0</formula1>
      <formula2>16</formula2>
    </dataValidation>
  </dataValidations>
  <printOptions horizontalCentered="1"/>
  <pageMargins left="0.7874015748031497" right="0.7874015748031497" top="1.3779527559055118" bottom="0.5905511811023623" header="0.7874015748031497" footer="0.5118110236220472"/>
  <pageSetup horizontalDpi="600" verticalDpi="600" orientation="portrait" paperSize="9" r:id="rId3"/>
  <rowBreaks count="1" manualBreakCount="1">
    <brk id="60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T110"/>
  <sheetViews>
    <sheetView showGridLines="0" zoomScale="87" zoomScaleNormal="87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7" sqref="D27"/>
    </sheetView>
  </sheetViews>
  <sheetFormatPr defaultColWidth="10.69921875" defaultRowHeight="15"/>
  <cols>
    <col min="1" max="1" width="6.69921875" style="220" customWidth="1"/>
    <col min="2" max="2" width="5.69921875" style="263" customWidth="1"/>
    <col min="3" max="3" width="13.69921875" style="220" customWidth="1"/>
    <col min="4" max="5" width="10.19921875" style="220" bestFit="1" customWidth="1"/>
    <col min="6" max="8" width="4.19921875" style="220" hidden="1" customWidth="1"/>
    <col min="9" max="9" width="4.69921875" style="220" customWidth="1"/>
    <col min="10" max="10" width="4.69921875" style="220" hidden="1" customWidth="1"/>
    <col min="11" max="11" width="10.69921875" style="220" customWidth="1"/>
    <col min="12" max="14" width="4.69921875" style="220" customWidth="1"/>
    <col min="15" max="15" width="4.69921875" style="220" hidden="1" customWidth="1"/>
    <col min="16" max="16" width="10.69921875" style="220" customWidth="1"/>
    <col min="17" max="19" width="4.69921875" style="220" customWidth="1"/>
    <col min="20" max="20" width="4.69921875" style="220" hidden="1" customWidth="1"/>
    <col min="21" max="21" width="10.69921875" style="220" customWidth="1"/>
    <col min="22" max="24" width="4.69921875" style="220" customWidth="1"/>
    <col min="25" max="26" width="7.19921875" style="220" bestFit="1" customWidth="1"/>
    <col min="27" max="29" width="5.69921875" style="220" customWidth="1"/>
    <col min="30" max="30" width="6.19921875" style="220" customWidth="1"/>
    <col min="31" max="31" width="19.69921875" style="220" customWidth="1"/>
    <col min="32" max="33" width="10.69921875" style="220" customWidth="1"/>
    <col min="34" max="34" width="23.69921875" style="220" customWidth="1"/>
    <col min="35" max="39" width="10.69921875" style="220" customWidth="1"/>
    <col min="40" max="40" width="6.69921875" style="220" customWidth="1"/>
    <col min="41" max="41" width="12.5" style="220" customWidth="1"/>
    <col min="42" max="42" width="6.5" style="220" customWidth="1"/>
    <col min="43" max="43" width="24.69921875" style="220" customWidth="1"/>
    <col min="44" max="16384" width="10.69921875" style="220" customWidth="1"/>
  </cols>
  <sheetData>
    <row r="1" ht="18" customHeight="1">
      <c r="B1" s="220"/>
    </row>
    <row r="2" spans="2:25" ht="18" customHeight="1">
      <c r="B2" s="249"/>
      <c r="C2" s="584" t="e">
        <f>VLOOKUP('定数表'!P5,'定数表'!$A$2:$H$54,4)</f>
        <v>#N/A</v>
      </c>
      <c r="D2" s="585"/>
      <c r="E2" s="586"/>
      <c r="F2" s="352"/>
      <c r="G2" s="433"/>
      <c r="H2" s="352"/>
      <c r="I2" s="251"/>
      <c r="J2" s="252"/>
      <c r="K2" s="251" t="s">
        <v>156</v>
      </c>
      <c r="L2" s="250"/>
      <c r="M2" s="432"/>
      <c r="N2" s="250"/>
      <c r="O2" s="250"/>
      <c r="P2" s="250"/>
      <c r="T2" s="249"/>
      <c r="U2" s="254"/>
      <c r="V2" s="254"/>
      <c r="W2" s="255"/>
      <c r="X2" s="212"/>
      <c r="Y2" s="237"/>
    </row>
    <row r="3" spans="2:42" ht="18" customHeight="1">
      <c r="B3" s="220"/>
      <c r="C3" s="256"/>
      <c r="D3" s="257"/>
      <c r="E3" s="257"/>
      <c r="F3" s="257"/>
      <c r="G3" s="249"/>
      <c r="H3" s="216"/>
      <c r="I3" s="216"/>
      <c r="J3" s="216"/>
      <c r="K3" s="216"/>
      <c r="L3" s="216"/>
      <c r="M3" s="216"/>
      <c r="N3" s="249"/>
      <c r="O3" s="216"/>
      <c r="P3" s="224"/>
      <c r="Q3" s="216"/>
      <c r="R3" s="216"/>
      <c r="S3" s="249"/>
      <c r="T3" s="249"/>
      <c r="U3" s="258"/>
      <c r="V3" s="259"/>
      <c r="W3" s="259"/>
      <c r="X3" s="254"/>
      <c r="Y3" s="254"/>
      <c r="AO3" s="253"/>
      <c r="AP3" s="253"/>
    </row>
    <row r="4" spans="2:25" ht="18" customHeight="1">
      <c r="B4" s="220"/>
      <c r="C4" s="256"/>
      <c r="D4" s="257"/>
      <c r="E4" s="257"/>
      <c r="F4" s="257"/>
      <c r="G4" s="249"/>
      <c r="H4" s="249"/>
      <c r="I4" s="223"/>
      <c r="J4" s="257"/>
      <c r="K4" s="260"/>
      <c r="L4" s="257"/>
      <c r="M4" s="260"/>
      <c r="N4" s="249"/>
      <c r="O4" s="224"/>
      <c r="P4" s="224"/>
      <c r="Q4" s="261"/>
      <c r="R4" s="261"/>
      <c r="S4" s="249"/>
      <c r="T4" s="249"/>
      <c r="U4" s="262"/>
      <c r="V4" s="259"/>
      <c r="W4" s="259"/>
      <c r="X4" s="254"/>
      <c r="Y4" s="254"/>
    </row>
    <row r="5" spans="2:25" ht="18" customHeight="1">
      <c r="B5" s="220"/>
      <c r="C5" s="256"/>
      <c r="D5" s="257"/>
      <c r="E5" s="257"/>
      <c r="F5" s="257"/>
      <c r="G5" s="249"/>
      <c r="H5" s="249"/>
      <c r="I5" s="223"/>
      <c r="J5" s="257"/>
      <c r="K5" s="260"/>
      <c r="L5" s="257"/>
      <c r="M5" s="260"/>
      <c r="N5" s="249"/>
      <c r="O5" s="216"/>
      <c r="P5" s="216"/>
      <c r="Q5" s="249"/>
      <c r="R5" s="249"/>
      <c r="S5" s="249"/>
      <c r="T5" s="249"/>
      <c r="U5" s="249"/>
      <c r="V5" s="212"/>
      <c r="W5" s="254"/>
      <c r="X5" s="254"/>
      <c r="Y5" s="254"/>
    </row>
    <row r="6" spans="4:25" ht="18" customHeight="1">
      <c r="D6" s="264"/>
      <c r="E6" s="264"/>
      <c r="O6" s="265"/>
      <c r="P6" s="265"/>
      <c r="U6" s="253"/>
      <c r="V6" s="237"/>
      <c r="W6" s="266"/>
      <c r="X6" s="266"/>
      <c r="Y6" s="266"/>
    </row>
    <row r="7" spans="2:26" ht="18.75">
      <c r="B7" s="264"/>
      <c r="C7" s="215"/>
      <c r="D7" s="267" t="s">
        <v>160</v>
      </c>
      <c r="E7" s="338">
        <f>COUNTA(C11:C110)</f>
        <v>0</v>
      </c>
      <c r="F7" s="220" t="s">
        <v>157</v>
      </c>
      <c r="I7" s="220" t="s">
        <v>319</v>
      </c>
      <c r="L7" s="589">
        <f>SUM(AD11:AD110)</f>
        <v>0</v>
      </c>
      <c r="M7" s="589"/>
      <c r="N7" s="220" t="s">
        <v>157</v>
      </c>
      <c r="O7" s="265"/>
      <c r="P7" s="220" t="s">
        <v>320</v>
      </c>
      <c r="T7" s="339"/>
      <c r="U7" s="339">
        <f>COUNTA(K11:K110,P11:P110,U11:U110)</f>
        <v>0</v>
      </c>
      <c r="V7" s="220">
        <f>COUNTIF(K11:K110,"八種競技")+COUNTIF(P11:P110,"八種競技")+COUNTIF(U11:U110,"八種競技")</f>
        <v>0</v>
      </c>
      <c r="Y7" s="220">
        <f>SUM(Y11:Y110)</f>
        <v>0</v>
      </c>
      <c r="Z7" s="220">
        <f>SUM(Z11:Z110)</f>
        <v>0</v>
      </c>
    </row>
    <row r="8" spans="3:35" ht="14.25" customHeight="1">
      <c r="C8" s="268"/>
      <c r="D8" s="268"/>
      <c r="E8" s="268"/>
      <c r="F8" s="269"/>
      <c r="G8" s="269"/>
      <c r="H8" s="269"/>
      <c r="I8" s="270"/>
      <c r="J8" s="336"/>
      <c r="K8" s="587" t="s">
        <v>2</v>
      </c>
      <c r="L8" s="271" t="s">
        <v>102</v>
      </c>
      <c r="M8" s="271"/>
      <c r="N8" s="272"/>
      <c r="O8" s="336"/>
      <c r="P8" s="587" t="s">
        <v>317</v>
      </c>
      <c r="Q8" s="271" t="s">
        <v>102</v>
      </c>
      <c r="R8" s="271"/>
      <c r="S8" s="272"/>
      <c r="T8" s="336"/>
      <c r="U8" s="587" t="s">
        <v>318</v>
      </c>
      <c r="V8" s="271" t="s">
        <v>102</v>
      </c>
      <c r="W8" s="271"/>
      <c r="X8" s="272"/>
      <c r="Y8" s="273" t="s">
        <v>204</v>
      </c>
      <c r="Z8" s="274" t="s">
        <v>205</v>
      </c>
      <c r="AB8" s="275" t="s">
        <v>41</v>
      </c>
      <c r="AG8" s="276" t="s">
        <v>144</v>
      </c>
      <c r="AH8" s="277" t="str">
        <f ca="1">CELL("filename",A1)</f>
        <v>C:\大会関係\2024年度\2024登録・高校総体\[2024moushikomi.xls]男入力</v>
      </c>
      <c r="AI8" s="277"/>
    </row>
    <row r="9" spans="1:44" ht="14.25" customHeight="1">
      <c r="A9" s="278" t="s">
        <v>115</v>
      </c>
      <c r="B9" s="279" t="s">
        <v>116</v>
      </c>
      <c r="C9" s="280" t="s">
        <v>295</v>
      </c>
      <c r="D9" s="281" t="s">
        <v>185</v>
      </c>
      <c r="E9" s="281" t="s">
        <v>184</v>
      </c>
      <c r="F9" s="282" t="s">
        <v>296</v>
      </c>
      <c r="G9" s="283"/>
      <c r="H9" s="284"/>
      <c r="I9" s="285" t="s">
        <v>1</v>
      </c>
      <c r="J9" s="337"/>
      <c r="K9" s="588"/>
      <c r="L9" s="286" t="s">
        <v>105</v>
      </c>
      <c r="M9" s="511" t="s">
        <v>471</v>
      </c>
      <c r="N9" s="509" t="s">
        <v>470</v>
      </c>
      <c r="O9" s="337"/>
      <c r="P9" s="588"/>
      <c r="Q9" s="286" t="s">
        <v>105</v>
      </c>
      <c r="R9" s="511" t="s">
        <v>471</v>
      </c>
      <c r="S9" s="509" t="s">
        <v>470</v>
      </c>
      <c r="T9" s="337"/>
      <c r="U9" s="588"/>
      <c r="V9" s="286" t="s">
        <v>105</v>
      </c>
      <c r="W9" s="511" t="s">
        <v>471</v>
      </c>
      <c r="X9" s="509" t="s">
        <v>470</v>
      </c>
      <c r="Y9" s="287" t="s">
        <v>106</v>
      </c>
      <c r="Z9" s="288" t="s">
        <v>106</v>
      </c>
      <c r="AB9" s="289" t="s">
        <v>42</v>
      </c>
      <c r="AC9" s="285" t="s">
        <v>0</v>
      </c>
      <c r="AD9" s="285" t="s">
        <v>158</v>
      </c>
      <c r="AE9" s="268"/>
      <c r="AG9" s="276" t="s">
        <v>45</v>
      </c>
      <c r="AH9" s="290" t="str">
        <f>RIGHT(AH8,3)</f>
        <v>男入力</v>
      </c>
      <c r="AI9" s="291"/>
      <c r="AM9" s="220" t="s">
        <v>323</v>
      </c>
      <c r="AR9" s="220" t="s">
        <v>324</v>
      </c>
    </row>
    <row r="10" spans="1:44" ht="14.25">
      <c r="A10" s="292" t="s">
        <v>117</v>
      </c>
      <c r="B10" s="293" t="s">
        <v>118</v>
      </c>
      <c r="C10" s="294" t="s">
        <v>306</v>
      </c>
      <c r="D10" s="295" t="s">
        <v>4</v>
      </c>
      <c r="E10" s="295" t="s">
        <v>4</v>
      </c>
      <c r="F10" s="296" t="s">
        <v>5</v>
      </c>
      <c r="G10" s="297" t="s">
        <v>6</v>
      </c>
      <c r="H10" s="298" t="s">
        <v>7</v>
      </c>
      <c r="I10" s="299"/>
      <c r="J10" s="340" t="s">
        <v>8</v>
      </c>
      <c r="K10" s="303" t="s">
        <v>181</v>
      </c>
      <c r="L10" s="301" t="s">
        <v>107</v>
      </c>
      <c r="M10" s="301" t="s">
        <v>108</v>
      </c>
      <c r="N10" s="510"/>
      <c r="O10" s="300" t="s">
        <v>8</v>
      </c>
      <c r="P10" s="303" t="s">
        <v>181</v>
      </c>
      <c r="Q10" s="301" t="s">
        <v>107</v>
      </c>
      <c r="R10" s="301" t="s">
        <v>108</v>
      </c>
      <c r="S10" s="510"/>
      <c r="T10" s="300" t="s">
        <v>8</v>
      </c>
      <c r="U10" s="303" t="s">
        <v>181</v>
      </c>
      <c r="V10" s="301" t="s">
        <v>107</v>
      </c>
      <c r="W10" s="301" t="s">
        <v>108</v>
      </c>
      <c r="X10" s="510"/>
      <c r="Y10" s="302" t="s">
        <v>109</v>
      </c>
      <c r="Z10" s="303" t="s">
        <v>109</v>
      </c>
      <c r="AA10" s="246"/>
      <c r="AB10" s="304" t="s">
        <v>3</v>
      </c>
      <c r="AC10" s="304" t="s">
        <v>8</v>
      </c>
      <c r="AD10" s="305" t="s">
        <v>159</v>
      </c>
      <c r="AE10" s="306" t="s">
        <v>188</v>
      </c>
      <c r="AG10" s="276" t="s">
        <v>180</v>
      </c>
      <c r="AH10" s="290">
        <f>MAX(A11:A110)+10</f>
        <v>10</v>
      </c>
      <c r="AI10" s="307" t="str">
        <f>FIXED(AH10,0)</f>
        <v>10</v>
      </c>
      <c r="AM10" s="350">
        <f>COUNT(AM11:AM110)</f>
        <v>0</v>
      </c>
      <c r="AO10" s="350" t="s">
        <v>321</v>
      </c>
      <c r="AP10" s="350" t="s">
        <v>322</v>
      </c>
      <c r="AR10" s="350">
        <f>SUM(AR11:AR31)</f>
        <v>0</v>
      </c>
    </row>
    <row r="11" spans="1:44" ht="15">
      <c r="A11" s="387">
        <f>IF(C11="","",ROW()-10)</f>
      </c>
      <c r="B11" s="447"/>
      <c r="C11" s="315"/>
      <c r="D11" s="308"/>
      <c r="E11" s="308"/>
      <c r="F11" s="309"/>
      <c r="G11" s="309"/>
      <c r="H11" s="309"/>
      <c r="I11" s="447"/>
      <c r="J11" s="341"/>
      <c r="K11" s="366"/>
      <c r="L11" s="459"/>
      <c r="M11" s="459"/>
      <c r="N11" s="460"/>
      <c r="O11" s="341"/>
      <c r="P11" s="366"/>
      <c r="Q11" s="459"/>
      <c r="R11" s="459"/>
      <c r="S11" s="460"/>
      <c r="T11" s="310"/>
      <c r="U11" s="366"/>
      <c r="V11" s="311"/>
      <c r="W11" s="311"/>
      <c r="X11" s="312"/>
      <c r="Y11" s="313"/>
      <c r="Z11" s="314"/>
      <c r="AB11" s="243"/>
      <c r="AC11" s="243">
        <f>IF(C11="","",'定数表'!$P$5)</f>
      </c>
      <c r="AD11" s="243">
        <f aca="true" t="shared" si="0" ref="AD11:AD23">IF(COUNTA(K11,P11,U11,Y11,Z11)=0,0,1)</f>
        <v>0</v>
      </c>
      <c r="AE11" s="243" t="str">
        <f aca="true" t="shared" si="1" ref="AE11:AE23">TRIM(D11)&amp;" "&amp;TRIM(E11)</f>
        <v> </v>
      </c>
      <c r="AF11" s="220">
        <f aca="true" t="shared" si="2" ref="AF11:AF23">IF(M11="","",IF(J11=29,M11,IF(OR(J11=17,J11=18,J11=19,J11=20,J11=21,J11=22,J11=23,J11=24,J11=25,J11=26,J11=27,J11=30,J11=31,J11=32),L11&amp;"m"&amp;M11,IF(AND(OR(J11=1,J11=2,J11=3,J11=8,J11=9,J11=10,J11=11,J11=33),L11=""),M11&amp;"."&amp;N11,L11&amp;":"&amp;M11&amp;"."&amp;N11))))</f>
      </c>
      <c r="AG11" s="220">
        <f aca="true" t="shared" si="3" ref="AG11:AG23">IF(R11="","",IF(O11=29,R11,IF(OR(O11=17,O11=18,O11=19,O11=20,O11=21,O11=22,O11=23,O11=24,O11=25,O11=26,O11=27,O11=30,O11=31,O11=32),Q11&amp;"m"&amp;R11,IF(AND(OR(O11=1,O11=2,O11=3,O11=8,O11=9,O11=10,O11=11,O11=33),Q11=""),R11&amp;"."&amp;S11,Q11&amp;":"&amp;R11&amp;"."&amp;S11))))</f>
      </c>
      <c r="AH11" s="220">
        <f aca="true" t="shared" si="4" ref="AH11:AH23">IF(W11="","",IF(T11=29,W11,IF(OR(T11=17,T11=18,T11=19,T11=20,T11=21,T11=22,T11=23,T11=24,T11=25,T11=26,T11=27,T11=30,T11=31,T11=32),V11&amp;"m"&amp;W11,IF(AND(OR(T11=1,T11=2,T11=3,T11=8,T11=9,T11=10,T11=11,T11=33),V11=""),W11&amp;"."&amp;X11,V11&amp;":"&amp;W11&amp;"."&amp;X11))))</f>
      </c>
      <c r="AO11" s="345" t="s">
        <v>352</v>
      </c>
      <c r="AP11" s="346">
        <f>COUNTIF($K$11:$K$110,AO11)+COUNTIF($P$11:$P$110,AO11)+COUNTIF($U$11:$U$110,AO11)</f>
        <v>0</v>
      </c>
      <c r="AQ11" s="351">
        <f>IF(AP11&gt;'定数表'!$Q$20,"← ｴﾝﾄﾘｰ数ｵｰﾊﾞｰです！","")</f>
      </c>
      <c r="AR11" s="220">
        <f>IF(AP11&gt;'定数表'!$Q$20,1,"")</f>
      </c>
    </row>
    <row r="12" spans="1:44" ht="15">
      <c r="A12" s="450">
        <f aca="true" t="shared" si="5" ref="A12:A75">IF(C12="","",ROW()-10)</f>
      </c>
      <c r="B12" s="448"/>
      <c r="C12" s="315"/>
      <c r="D12" s="315"/>
      <c r="E12" s="315"/>
      <c r="F12" s="316"/>
      <c r="G12" s="316"/>
      <c r="H12" s="316"/>
      <c r="I12" s="448"/>
      <c r="J12" s="342"/>
      <c r="K12" s="367"/>
      <c r="L12" s="461"/>
      <c r="M12" s="461"/>
      <c r="N12" s="462"/>
      <c r="O12" s="317"/>
      <c r="P12" s="367"/>
      <c r="Q12" s="318"/>
      <c r="R12" s="318"/>
      <c r="S12" s="319"/>
      <c r="T12" s="317"/>
      <c r="U12" s="367"/>
      <c r="V12" s="318"/>
      <c r="W12" s="318"/>
      <c r="X12" s="319"/>
      <c r="Y12" s="320"/>
      <c r="Z12" s="321"/>
      <c r="AB12" s="244"/>
      <c r="AC12" s="244">
        <f>IF(C12="","",'定数表'!$P$5)</f>
      </c>
      <c r="AD12" s="244">
        <f t="shared" si="0"/>
        <v>0</v>
      </c>
      <c r="AE12" s="244" t="str">
        <f t="shared" si="1"/>
        <v> </v>
      </c>
      <c r="AF12" s="220">
        <f t="shared" si="2"/>
      </c>
      <c r="AG12" s="220">
        <f t="shared" si="3"/>
      </c>
      <c r="AH12" s="220">
        <f t="shared" si="4"/>
      </c>
      <c r="AO12" s="345" t="s">
        <v>354</v>
      </c>
      <c r="AP12" s="346">
        <f aca="true" t="shared" si="6" ref="AP12:AP29">COUNTIF($K$11:$K$110,AO12)+COUNTIF($P$11:$P$110,AO12)+COUNTIF($U$11:$U$110,AO12)</f>
        <v>0</v>
      </c>
      <c r="AQ12" s="351">
        <f>IF(AP12&gt;'定数表'!$Q$20,"← ｴﾝﾄﾘｰ数ｵｰﾊﾞｰです！","")</f>
      </c>
      <c r="AR12" s="220">
        <f>IF(AP12&gt;'定数表'!$Q$20,1,"")</f>
      </c>
    </row>
    <row r="13" spans="1:44" ht="15">
      <c r="A13" s="450">
        <f t="shared" si="5"/>
      </c>
      <c r="B13" s="448"/>
      <c r="C13" s="315"/>
      <c r="D13" s="308"/>
      <c r="E13" s="308"/>
      <c r="F13" s="309"/>
      <c r="G13" s="309"/>
      <c r="H13" s="309"/>
      <c r="I13" s="447"/>
      <c r="J13" s="342"/>
      <c r="K13" s="367"/>
      <c r="L13" s="461"/>
      <c r="M13" s="461"/>
      <c r="N13" s="462"/>
      <c r="O13" s="317"/>
      <c r="P13" s="367"/>
      <c r="Q13" s="318"/>
      <c r="R13" s="318"/>
      <c r="S13" s="319"/>
      <c r="T13" s="317"/>
      <c r="U13" s="367"/>
      <c r="V13" s="318"/>
      <c r="W13" s="318"/>
      <c r="X13" s="319"/>
      <c r="Y13" s="320"/>
      <c r="Z13" s="321"/>
      <c r="AB13" s="244"/>
      <c r="AC13" s="244">
        <f>IF(C13="","",'定数表'!$P$5)</f>
      </c>
      <c r="AD13" s="244">
        <f t="shared" si="0"/>
        <v>0</v>
      </c>
      <c r="AE13" s="244" t="str">
        <f t="shared" si="1"/>
        <v> </v>
      </c>
      <c r="AF13" s="220">
        <f t="shared" si="2"/>
      </c>
      <c r="AG13" s="220">
        <f t="shared" si="3"/>
      </c>
      <c r="AH13" s="220">
        <f t="shared" si="4"/>
      </c>
      <c r="AM13" s="352"/>
      <c r="AO13" s="345" t="s">
        <v>355</v>
      </c>
      <c r="AP13" s="346">
        <f t="shared" si="6"/>
        <v>0</v>
      </c>
      <c r="AQ13" s="351">
        <f>IF(AP13&gt;'定数表'!$Q$20,"← ｴﾝﾄﾘｰ数ｵｰﾊﾞｰです！","")</f>
      </c>
      <c r="AR13" s="220">
        <f>IF(AP13&gt;'定数表'!$Q$20,1,"")</f>
      </c>
    </row>
    <row r="14" spans="1:46" ht="15">
      <c r="A14" s="450">
        <f t="shared" si="5"/>
      </c>
      <c r="B14" s="448"/>
      <c r="C14" s="315"/>
      <c r="D14" s="315"/>
      <c r="E14" s="315"/>
      <c r="F14" s="316"/>
      <c r="G14" s="316"/>
      <c r="H14" s="316"/>
      <c r="I14" s="448"/>
      <c r="J14" s="342"/>
      <c r="K14" s="367"/>
      <c r="L14" s="461"/>
      <c r="M14" s="461"/>
      <c r="N14" s="462"/>
      <c r="O14" s="317"/>
      <c r="P14" s="367"/>
      <c r="Q14" s="318"/>
      <c r="R14" s="318"/>
      <c r="S14" s="319"/>
      <c r="T14" s="317"/>
      <c r="U14" s="367"/>
      <c r="V14" s="318"/>
      <c r="W14" s="318"/>
      <c r="X14" s="319"/>
      <c r="Y14" s="320"/>
      <c r="Z14" s="321"/>
      <c r="AB14" s="244"/>
      <c r="AC14" s="244">
        <f>IF(C14="","",'定数表'!$P$5)</f>
      </c>
      <c r="AD14" s="244">
        <f t="shared" si="0"/>
        <v>0</v>
      </c>
      <c r="AE14" s="244" t="str">
        <f t="shared" si="1"/>
        <v> </v>
      </c>
      <c r="AF14" s="220">
        <f t="shared" si="2"/>
      </c>
      <c r="AG14" s="220">
        <f t="shared" si="3"/>
      </c>
      <c r="AH14" s="220">
        <f t="shared" si="4"/>
      </c>
      <c r="AO14" s="345" t="s">
        <v>356</v>
      </c>
      <c r="AP14" s="346">
        <f t="shared" si="6"/>
        <v>0</v>
      </c>
      <c r="AQ14" s="351">
        <f>IF(AP14&gt;'定数表'!$Q$20,"← ｴﾝﾄﾘｰ数ｵｰﾊﾞｰです！","")</f>
      </c>
      <c r="AR14" s="220">
        <f>IF(AP14&gt;'定数表'!$Q$20,1,"")</f>
      </c>
      <c r="AT14" s="352"/>
    </row>
    <row r="15" spans="1:44" ht="15">
      <c r="A15" s="450">
        <f t="shared" si="5"/>
      </c>
      <c r="B15" s="448"/>
      <c r="C15" s="315"/>
      <c r="D15" s="315"/>
      <c r="E15" s="315"/>
      <c r="F15" s="316"/>
      <c r="G15" s="316"/>
      <c r="H15" s="316"/>
      <c r="I15" s="448"/>
      <c r="J15" s="342"/>
      <c r="K15" s="367"/>
      <c r="L15" s="461"/>
      <c r="M15" s="461"/>
      <c r="N15" s="462"/>
      <c r="O15" s="317"/>
      <c r="P15" s="367"/>
      <c r="Q15" s="318"/>
      <c r="R15" s="461"/>
      <c r="S15" s="462"/>
      <c r="T15" s="317"/>
      <c r="U15" s="367"/>
      <c r="V15" s="461"/>
      <c r="W15" s="461"/>
      <c r="X15" s="319"/>
      <c r="Y15" s="320"/>
      <c r="Z15" s="321"/>
      <c r="AB15" s="244"/>
      <c r="AC15" s="244">
        <f>IF(C15="","",'定数表'!$P$5)</f>
      </c>
      <c r="AD15" s="244">
        <f t="shared" si="0"/>
        <v>0</v>
      </c>
      <c r="AE15" s="244" t="str">
        <f t="shared" si="1"/>
        <v> </v>
      </c>
      <c r="AF15" s="220">
        <f t="shared" si="2"/>
      </c>
      <c r="AG15" s="220">
        <f t="shared" si="3"/>
      </c>
      <c r="AH15" s="220">
        <f t="shared" si="4"/>
      </c>
      <c r="AM15" s="352"/>
      <c r="AO15" s="345" t="s">
        <v>357</v>
      </c>
      <c r="AP15" s="346">
        <f t="shared" si="6"/>
        <v>0</v>
      </c>
      <c r="AQ15" s="351">
        <f>IF(AP15&gt;'定数表'!$Q$20,"← ｴﾝﾄﾘｰ数ｵｰﾊﾞｰです！","")</f>
      </c>
      <c r="AR15" s="220">
        <f>IF(AP15&gt;'定数表'!$Q$20,1,"")</f>
      </c>
    </row>
    <row r="16" spans="1:44" ht="15">
      <c r="A16" s="450">
        <f t="shared" si="5"/>
      </c>
      <c r="B16" s="448"/>
      <c r="C16" s="315"/>
      <c r="D16" s="315"/>
      <c r="E16" s="315"/>
      <c r="F16" s="316"/>
      <c r="G16" s="316"/>
      <c r="H16" s="316"/>
      <c r="I16" s="448"/>
      <c r="J16" s="342"/>
      <c r="K16" s="367"/>
      <c r="L16" s="318"/>
      <c r="M16" s="461"/>
      <c r="N16" s="462"/>
      <c r="O16" s="317"/>
      <c r="P16" s="367"/>
      <c r="Q16" s="318"/>
      <c r="R16" s="318"/>
      <c r="S16" s="319"/>
      <c r="T16" s="317"/>
      <c r="U16" s="367"/>
      <c r="V16" s="461"/>
      <c r="W16" s="461"/>
      <c r="X16" s="462"/>
      <c r="Y16" s="320"/>
      <c r="Z16" s="321"/>
      <c r="AB16" s="244"/>
      <c r="AC16" s="244">
        <f>IF(C16="","",'定数表'!$P$5)</f>
      </c>
      <c r="AD16" s="244">
        <f t="shared" si="0"/>
        <v>0</v>
      </c>
      <c r="AE16" s="244" t="str">
        <f t="shared" si="1"/>
        <v> </v>
      </c>
      <c r="AF16" s="220">
        <f t="shared" si="2"/>
      </c>
      <c r="AG16" s="220">
        <f t="shared" si="3"/>
      </c>
      <c r="AH16" s="220">
        <f t="shared" si="4"/>
      </c>
      <c r="AO16" s="345" t="s">
        <v>358</v>
      </c>
      <c r="AP16" s="346">
        <f t="shared" si="6"/>
        <v>0</v>
      </c>
      <c r="AQ16" s="351">
        <f>IF(AP16&gt;'定数表'!$Q$20,"← ｴﾝﾄﾘｰ数ｵｰﾊﾞｰです！","")</f>
      </c>
      <c r="AR16" s="220">
        <f>IF(AP16&gt;'定数表'!$Q$20,1,"")</f>
      </c>
    </row>
    <row r="17" spans="1:44" ht="15">
      <c r="A17" s="450">
        <f t="shared" si="5"/>
      </c>
      <c r="B17" s="448"/>
      <c r="C17" s="315"/>
      <c r="D17" s="315"/>
      <c r="E17" s="315"/>
      <c r="F17" s="316"/>
      <c r="G17" s="316"/>
      <c r="H17" s="316"/>
      <c r="I17" s="448"/>
      <c r="J17" s="342"/>
      <c r="K17" s="367"/>
      <c r="L17" s="461"/>
      <c r="M17" s="461"/>
      <c r="N17" s="462"/>
      <c r="O17" s="317"/>
      <c r="P17" s="367"/>
      <c r="Q17" s="318"/>
      <c r="R17" s="318"/>
      <c r="S17" s="319"/>
      <c r="T17" s="317"/>
      <c r="U17" s="367"/>
      <c r="V17" s="318"/>
      <c r="W17" s="318"/>
      <c r="X17" s="319"/>
      <c r="Y17" s="320"/>
      <c r="Z17" s="321"/>
      <c r="AB17" s="244"/>
      <c r="AC17" s="244">
        <f>IF(C17="","",'定数表'!$P$5)</f>
      </c>
      <c r="AD17" s="244">
        <f t="shared" si="0"/>
        <v>0</v>
      </c>
      <c r="AE17" s="244" t="str">
        <f t="shared" si="1"/>
        <v> </v>
      </c>
      <c r="AF17" s="220">
        <f t="shared" si="2"/>
      </c>
      <c r="AG17" s="220">
        <f t="shared" si="3"/>
      </c>
      <c r="AH17" s="220">
        <f t="shared" si="4"/>
      </c>
      <c r="AM17" s="352"/>
      <c r="AO17" s="345" t="s">
        <v>359</v>
      </c>
      <c r="AP17" s="346">
        <f t="shared" si="6"/>
        <v>0</v>
      </c>
      <c r="AQ17" s="351">
        <f>IF(AP17&gt;'定数表'!$Q$20,"← ｴﾝﾄﾘｰ数ｵｰﾊﾞｰです！","")</f>
      </c>
      <c r="AR17" s="220">
        <f>IF(AP17&gt;'定数表'!$Q$20,1,"")</f>
      </c>
    </row>
    <row r="18" spans="1:44" ht="15">
      <c r="A18" s="450">
        <f t="shared" si="5"/>
      </c>
      <c r="B18" s="448"/>
      <c r="C18" s="315"/>
      <c r="D18" s="315"/>
      <c r="E18" s="315"/>
      <c r="F18" s="315"/>
      <c r="G18" s="315"/>
      <c r="H18" s="315"/>
      <c r="I18" s="448"/>
      <c r="J18" s="342"/>
      <c r="K18" s="367"/>
      <c r="L18" s="318"/>
      <c r="M18" s="461"/>
      <c r="N18" s="462"/>
      <c r="O18" s="317"/>
      <c r="P18" s="367"/>
      <c r="Q18" s="461"/>
      <c r="R18" s="461"/>
      <c r="S18" s="462"/>
      <c r="T18" s="317"/>
      <c r="U18" s="367"/>
      <c r="V18" s="318"/>
      <c r="W18" s="318"/>
      <c r="X18" s="319"/>
      <c r="Y18" s="320"/>
      <c r="Z18" s="321"/>
      <c r="AB18" s="244"/>
      <c r="AC18" s="244">
        <f>IF(C18="","",'定数表'!$P$5)</f>
      </c>
      <c r="AD18" s="244">
        <f t="shared" si="0"/>
        <v>0</v>
      </c>
      <c r="AE18" s="244" t="str">
        <f t="shared" si="1"/>
        <v> </v>
      </c>
      <c r="AF18" s="220">
        <f t="shared" si="2"/>
      </c>
      <c r="AG18" s="220">
        <f t="shared" si="3"/>
      </c>
      <c r="AH18" s="220">
        <f t="shared" si="4"/>
      </c>
      <c r="AO18" s="345" t="s">
        <v>360</v>
      </c>
      <c r="AP18" s="346">
        <f t="shared" si="6"/>
        <v>0</v>
      </c>
      <c r="AQ18" s="351">
        <f>IF(AP18&gt;'定数表'!$Q$20,"← ｴﾝﾄﾘｰ数ｵｰﾊﾞｰです！","")</f>
      </c>
      <c r="AR18" s="220">
        <f>IF(AP18&gt;'定数表'!$Q$20,1,"")</f>
      </c>
    </row>
    <row r="19" spans="1:44" ht="15">
      <c r="A19" s="450">
        <f t="shared" si="5"/>
      </c>
      <c r="B19" s="448"/>
      <c r="C19" s="315"/>
      <c r="D19" s="315"/>
      <c r="E19" s="315"/>
      <c r="F19" s="316"/>
      <c r="G19" s="316"/>
      <c r="H19" s="316"/>
      <c r="I19" s="448"/>
      <c r="J19" s="342"/>
      <c r="K19" s="367"/>
      <c r="L19" s="466"/>
      <c r="M19" s="468"/>
      <c r="N19" s="469"/>
      <c r="O19" s="317"/>
      <c r="P19" s="367"/>
      <c r="Q19" s="318"/>
      <c r="R19" s="318"/>
      <c r="S19" s="319"/>
      <c r="T19" s="317"/>
      <c r="U19" s="367"/>
      <c r="V19" s="318"/>
      <c r="W19" s="318"/>
      <c r="X19" s="319"/>
      <c r="Y19" s="320"/>
      <c r="Z19" s="321"/>
      <c r="AB19" s="244"/>
      <c r="AC19" s="244">
        <f>IF(C19="","",'定数表'!$P$5)</f>
      </c>
      <c r="AD19" s="244">
        <f t="shared" si="0"/>
        <v>0</v>
      </c>
      <c r="AE19" s="244" t="str">
        <f t="shared" si="1"/>
        <v> </v>
      </c>
      <c r="AF19" s="220">
        <f t="shared" si="2"/>
      </c>
      <c r="AG19" s="220">
        <f t="shared" si="3"/>
      </c>
      <c r="AH19" s="220">
        <f t="shared" si="4"/>
      </c>
      <c r="AM19" s="352"/>
      <c r="AO19" s="345" t="s">
        <v>361</v>
      </c>
      <c r="AP19" s="346">
        <f t="shared" si="6"/>
        <v>0</v>
      </c>
      <c r="AQ19" s="351">
        <f>IF(AP19&gt;'定数表'!$Q$20,"← ｴﾝﾄﾘｰ数ｵｰﾊﾞｰです！","")</f>
      </c>
      <c r="AR19" s="220">
        <f>IF(AP19&gt;'定数表'!$Q$20,1,"")</f>
      </c>
    </row>
    <row r="20" spans="1:44" ht="15">
      <c r="A20" s="451">
        <f t="shared" si="5"/>
      </c>
      <c r="B20" s="448"/>
      <c r="C20" s="315"/>
      <c r="D20" s="315"/>
      <c r="E20" s="315"/>
      <c r="F20" s="315"/>
      <c r="G20" s="315"/>
      <c r="H20" s="315"/>
      <c r="I20" s="448"/>
      <c r="J20" s="343"/>
      <c r="K20" s="368"/>
      <c r="L20" s="519"/>
      <c r="M20" s="519"/>
      <c r="N20" s="520"/>
      <c r="O20" s="324"/>
      <c r="P20" s="368"/>
      <c r="Q20" s="325"/>
      <c r="R20" s="325"/>
      <c r="S20" s="326"/>
      <c r="T20" s="324"/>
      <c r="U20" s="368"/>
      <c r="V20" s="325"/>
      <c r="W20" s="325"/>
      <c r="X20" s="326"/>
      <c r="Y20" s="327"/>
      <c r="Z20" s="328"/>
      <c r="AB20" s="245"/>
      <c r="AC20" s="245">
        <f>IF(C20="","",'定数表'!$P$5)</f>
      </c>
      <c r="AD20" s="245">
        <f t="shared" si="0"/>
        <v>0</v>
      </c>
      <c r="AE20" s="245" t="str">
        <f t="shared" si="1"/>
        <v> </v>
      </c>
      <c r="AF20" s="220">
        <f t="shared" si="2"/>
      </c>
      <c r="AG20" s="220">
        <f t="shared" si="3"/>
      </c>
      <c r="AH20" s="220">
        <f t="shared" si="4"/>
      </c>
      <c r="AO20" s="345" t="s">
        <v>362</v>
      </c>
      <c r="AP20" s="346">
        <f t="shared" si="6"/>
        <v>0</v>
      </c>
      <c r="AQ20" s="351">
        <f>IF(AP20&gt;'定数表'!$Q$20,"← ｴﾝﾄﾘｰ数ｵｰﾊﾞｰです！","")</f>
      </c>
      <c r="AR20" s="220">
        <f>IF(AP20&gt;'定数表'!$Q$20,1,"")</f>
      </c>
    </row>
    <row r="21" spans="1:44" ht="14.25">
      <c r="A21" s="387">
        <f t="shared" si="5"/>
      </c>
      <c r="B21" s="448"/>
      <c r="C21" s="315"/>
      <c r="D21" s="315"/>
      <c r="E21" s="315"/>
      <c r="F21" s="315"/>
      <c r="G21" s="315"/>
      <c r="H21" s="315"/>
      <c r="I21" s="448"/>
      <c r="J21" s="341"/>
      <c r="K21" s="366"/>
      <c r="L21" s="465"/>
      <c r="M21" s="465"/>
      <c r="N21" s="470"/>
      <c r="O21" s="310"/>
      <c r="P21" s="366"/>
      <c r="Q21" s="311"/>
      <c r="R21" s="311"/>
      <c r="S21" s="312"/>
      <c r="T21" s="310"/>
      <c r="U21" s="366"/>
      <c r="V21" s="311"/>
      <c r="W21" s="311"/>
      <c r="X21" s="312"/>
      <c r="Y21" s="313"/>
      <c r="Z21" s="314"/>
      <c r="AB21" s="243"/>
      <c r="AC21" s="243">
        <f>IF(C21="","",'定数表'!$P$5)</f>
      </c>
      <c r="AD21" s="243">
        <f t="shared" si="0"/>
        <v>0</v>
      </c>
      <c r="AE21" s="243" t="str">
        <f t="shared" si="1"/>
        <v> </v>
      </c>
      <c r="AF21" s="220">
        <f t="shared" si="2"/>
      </c>
      <c r="AG21" s="220">
        <f t="shared" si="3"/>
      </c>
      <c r="AH21" s="220">
        <f t="shared" si="4"/>
      </c>
      <c r="AO21" s="347" t="s">
        <v>218</v>
      </c>
      <c r="AP21" s="346">
        <f t="shared" si="6"/>
        <v>0</v>
      </c>
      <c r="AQ21" s="351">
        <f>IF(AP21&gt;'定数表'!$Q$20,"← ｴﾝﾄﾘｰ数ｵｰﾊﾞｰです！","")</f>
      </c>
      <c r="AR21" s="220">
        <f>IF(AP21&gt;'定数表'!$Q$20,1,"")</f>
      </c>
    </row>
    <row r="22" spans="1:44" ht="14.25">
      <c r="A22" s="450">
        <f t="shared" si="5"/>
      </c>
      <c r="B22" s="449"/>
      <c r="C22" s="355"/>
      <c r="D22" s="322"/>
      <c r="E22" s="322"/>
      <c r="F22" s="322"/>
      <c r="G22" s="322"/>
      <c r="H22" s="322"/>
      <c r="I22" s="449"/>
      <c r="J22" s="342"/>
      <c r="K22" s="367"/>
      <c r="L22" s="461"/>
      <c r="M22" s="461"/>
      <c r="N22" s="462"/>
      <c r="O22" s="317"/>
      <c r="P22" s="367"/>
      <c r="Q22" s="461"/>
      <c r="R22" s="461"/>
      <c r="S22" s="462"/>
      <c r="T22" s="317"/>
      <c r="U22" s="367"/>
      <c r="V22" s="461"/>
      <c r="W22" s="461"/>
      <c r="X22" s="462"/>
      <c r="Y22" s="320"/>
      <c r="Z22" s="321"/>
      <c r="AB22" s="244"/>
      <c r="AC22" s="244">
        <f>IF(C22="","",'定数表'!$P$5)</f>
      </c>
      <c r="AD22" s="244">
        <f t="shared" si="0"/>
        <v>0</v>
      </c>
      <c r="AE22" s="244" t="str">
        <f t="shared" si="1"/>
        <v> </v>
      </c>
      <c r="AF22" s="352">
        <f t="shared" si="2"/>
      </c>
      <c r="AG22" s="352">
        <f t="shared" si="3"/>
      </c>
      <c r="AH22" s="352">
        <f t="shared" si="4"/>
      </c>
      <c r="AO22" s="347" t="s">
        <v>219</v>
      </c>
      <c r="AP22" s="346">
        <f t="shared" si="6"/>
        <v>0</v>
      </c>
      <c r="AQ22" s="351">
        <f>IF(AP22&gt;'定数表'!$Q$20,"← ｴﾝﾄﾘｰ数ｵｰﾊﾞｰです！","")</f>
      </c>
      <c r="AR22" s="220">
        <f>IF(AP22&gt;'定数表'!$Q$20,1,"")</f>
      </c>
    </row>
    <row r="23" spans="1:44" ht="14.25">
      <c r="A23" s="450">
        <f t="shared" si="5"/>
      </c>
      <c r="B23" s="447"/>
      <c r="C23" s="353"/>
      <c r="D23" s="308"/>
      <c r="E23" s="308"/>
      <c r="F23" s="309"/>
      <c r="G23" s="309"/>
      <c r="H23" s="309"/>
      <c r="I23" s="447"/>
      <c r="J23" s="342"/>
      <c r="K23" s="367"/>
      <c r="L23" s="461"/>
      <c r="M23" s="461"/>
      <c r="N23" s="462"/>
      <c r="O23" s="317"/>
      <c r="P23" s="367"/>
      <c r="Q23" s="461"/>
      <c r="R23" s="461"/>
      <c r="S23" s="462"/>
      <c r="T23" s="317"/>
      <c r="U23" s="367"/>
      <c r="V23" s="318"/>
      <c r="W23" s="318"/>
      <c r="X23" s="319"/>
      <c r="Y23" s="320"/>
      <c r="Z23" s="321"/>
      <c r="AB23" s="244"/>
      <c r="AC23" s="244">
        <f>IF(C23="","",'定数表'!$P$5)</f>
      </c>
      <c r="AD23" s="244">
        <f t="shared" si="0"/>
        <v>0</v>
      </c>
      <c r="AE23" s="244" t="str">
        <f t="shared" si="1"/>
        <v> </v>
      </c>
      <c r="AF23" s="220">
        <f t="shared" si="2"/>
      </c>
      <c r="AG23" s="220">
        <f t="shared" si="3"/>
      </c>
      <c r="AH23" s="220">
        <f t="shared" si="4"/>
      </c>
      <c r="AM23" s="352"/>
      <c r="AO23" s="347" t="s">
        <v>220</v>
      </c>
      <c r="AP23" s="346">
        <f t="shared" si="6"/>
        <v>0</v>
      </c>
      <c r="AQ23" s="351">
        <f>IF(AP23&gt;'定数表'!$Q$20,"← ｴﾝﾄﾘｰ数ｵｰﾊﾞｰです！","")</f>
      </c>
      <c r="AR23" s="220">
        <f>IF(AP23&gt;'定数表'!$Q$20,1,"")</f>
      </c>
    </row>
    <row r="24" spans="1:44" ht="14.25">
      <c r="A24" s="450">
        <f t="shared" si="5"/>
      </c>
      <c r="B24" s="448"/>
      <c r="C24" s="354"/>
      <c r="D24" s="315"/>
      <c r="E24" s="315"/>
      <c r="F24" s="316"/>
      <c r="G24" s="316"/>
      <c r="H24" s="316"/>
      <c r="I24" s="448"/>
      <c r="J24" s="342"/>
      <c r="K24" s="367"/>
      <c r="L24" s="468"/>
      <c r="M24" s="466"/>
      <c r="N24" s="467"/>
      <c r="O24" s="317"/>
      <c r="P24" s="367"/>
      <c r="Q24" s="461"/>
      <c r="R24" s="461"/>
      <c r="S24" s="319"/>
      <c r="T24" s="317"/>
      <c r="U24" s="367"/>
      <c r="V24" s="318"/>
      <c r="W24" s="318"/>
      <c r="X24" s="319"/>
      <c r="Y24" s="320"/>
      <c r="Z24" s="321"/>
      <c r="AB24" s="244"/>
      <c r="AC24" s="244">
        <f>IF(C24="","",'定数表'!$P$5)</f>
      </c>
      <c r="AD24" s="244">
        <f aca="true" t="shared" si="7" ref="AD24:AD47">IF(COUNTA(K24,P24,U24,Y24,Z24)=0,0,1)</f>
        <v>0</v>
      </c>
      <c r="AE24" s="244" t="str">
        <f aca="true" t="shared" si="8" ref="AE24:AE47">TRIM(D24)&amp;" "&amp;TRIM(E24)</f>
        <v> </v>
      </c>
      <c r="AF24" s="220">
        <f aca="true" t="shared" si="9" ref="AF24:AF47">IF(M24="","",IF(J24=29,M24,IF(OR(J24=17,J24=18,J24=19,J24=20,J24=21,J24=22,J24=23,J24=24,J24=25,J24=26,J24=27,J24=30,J24=31,J24=32),L24&amp;"m"&amp;M24,IF(AND(OR(J24=1,J24=2,J24=3,J24=8,J24=9,J24=10,J24=11,J24=33),L24=""),M24&amp;"."&amp;N24,L24&amp;":"&amp;M24&amp;"."&amp;N24))))</f>
      </c>
      <c r="AG24" s="220">
        <f aca="true" t="shared" si="10" ref="AG24:AG47">IF(R24="","",IF(O24=29,R24,IF(OR(O24=17,O24=18,O24=19,O24=20,O24=21,O24=22,O24=23,O24=24,O24=25,O24=26,O24=27,O24=30,O24=31,O24=32),Q24&amp;"m"&amp;R24,IF(AND(OR(O24=1,O24=2,O24=3,O24=8,O24=9,O24=10,O24=11,O24=33),Q24=""),R24&amp;"."&amp;S24,Q24&amp;":"&amp;R24&amp;"."&amp;S24))))</f>
      </c>
      <c r="AH24" s="220">
        <f aca="true" t="shared" si="11" ref="AH24:AH47">IF(W24="","",IF(T24=29,W24,IF(OR(T24=17,T24=18,T24=19,T24=20,T24=21,T24=22,T24=23,T24=24,T24=25,T24=26,T24=27,T24=30,T24=31,T24=32),V24&amp;"m"&amp;W24,IF(AND(OR(T24=1,T24=2,T24=3,T24=8,T24=9,T24=10,T24=11,T24=33),V24=""),W24&amp;"."&amp;X24,V24&amp;":"&amp;W24&amp;"."&amp;X24))))</f>
      </c>
      <c r="AO24" s="347" t="s">
        <v>221</v>
      </c>
      <c r="AP24" s="346">
        <f t="shared" si="6"/>
        <v>0</v>
      </c>
      <c r="AQ24" s="351">
        <f>IF(AP24&gt;'定数表'!$Q$20,"← ｴﾝﾄﾘｰ数ｵｰﾊﾞｰです！","")</f>
      </c>
      <c r="AR24" s="220">
        <f>IF(AP24&gt;'定数表'!$Q$20,1,"")</f>
      </c>
    </row>
    <row r="25" spans="1:44" ht="14.25">
      <c r="A25" s="450">
        <f t="shared" si="5"/>
      </c>
      <c r="B25" s="448"/>
      <c r="C25" s="354"/>
      <c r="D25" s="315"/>
      <c r="E25" s="315"/>
      <c r="F25" s="315"/>
      <c r="G25" s="315"/>
      <c r="H25" s="315"/>
      <c r="I25" s="448"/>
      <c r="J25" s="342"/>
      <c r="K25" s="367"/>
      <c r="L25" s="468"/>
      <c r="M25" s="466"/>
      <c r="N25" s="467"/>
      <c r="O25" s="317"/>
      <c r="P25" s="367"/>
      <c r="Q25" s="461"/>
      <c r="R25" s="461"/>
      <c r="S25" s="319"/>
      <c r="T25" s="317"/>
      <c r="U25" s="367"/>
      <c r="V25" s="318"/>
      <c r="W25" s="318"/>
      <c r="X25" s="319"/>
      <c r="Y25" s="320"/>
      <c r="Z25" s="321"/>
      <c r="AB25" s="244"/>
      <c r="AC25" s="244">
        <f>IF(C25="","",'定数表'!$P$5)</f>
      </c>
      <c r="AD25" s="244">
        <f t="shared" si="7"/>
        <v>0</v>
      </c>
      <c r="AE25" s="244" t="str">
        <f t="shared" si="8"/>
        <v> </v>
      </c>
      <c r="AF25" s="220">
        <f t="shared" si="9"/>
      </c>
      <c r="AG25" s="220">
        <f t="shared" si="10"/>
      </c>
      <c r="AH25" s="220">
        <f t="shared" si="11"/>
      </c>
      <c r="AM25" s="352"/>
      <c r="AO25" s="347" t="s">
        <v>363</v>
      </c>
      <c r="AP25" s="346">
        <f t="shared" si="6"/>
        <v>0</v>
      </c>
      <c r="AQ25" s="351">
        <f>IF(AP25&gt;'定数表'!$Q$20,"← ｴﾝﾄﾘｰ数ｵｰﾊﾞｰです！","")</f>
      </c>
      <c r="AR25" s="220">
        <f>IF(AP25&gt;'定数表'!$Q$20,1,"")</f>
      </c>
    </row>
    <row r="26" spans="1:44" ht="14.25">
      <c r="A26" s="450">
        <f t="shared" si="5"/>
      </c>
      <c r="B26" s="448"/>
      <c r="C26" s="354"/>
      <c r="D26" s="315"/>
      <c r="E26" s="315"/>
      <c r="F26" s="316"/>
      <c r="G26" s="316"/>
      <c r="H26" s="316"/>
      <c r="I26" s="448"/>
      <c r="J26" s="342"/>
      <c r="K26" s="367"/>
      <c r="L26" s="468"/>
      <c r="M26" s="466"/>
      <c r="N26" s="467"/>
      <c r="O26" s="317"/>
      <c r="P26" s="367"/>
      <c r="Q26" s="318"/>
      <c r="R26" s="318"/>
      <c r="S26" s="319"/>
      <c r="T26" s="317"/>
      <c r="U26" s="367"/>
      <c r="V26" s="318"/>
      <c r="W26" s="318"/>
      <c r="X26" s="319"/>
      <c r="Y26" s="320"/>
      <c r="Z26" s="321"/>
      <c r="AB26" s="244"/>
      <c r="AC26" s="244">
        <f>IF(C26="","",'定数表'!$P$5)</f>
      </c>
      <c r="AD26" s="244">
        <f t="shared" si="7"/>
        <v>0</v>
      </c>
      <c r="AE26" s="244" t="str">
        <f t="shared" si="8"/>
        <v> </v>
      </c>
      <c r="AF26" s="220">
        <f t="shared" si="9"/>
      </c>
      <c r="AG26" s="220">
        <f t="shared" si="10"/>
      </c>
      <c r="AH26" s="220">
        <f t="shared" si="11"/>
      </c>
      <c r="AM26" s="352"/>
      <c r="AO26" s="347" t="s">
        <v>364</v>
      </c>
      <c r="AP26" s="346">
        <f t="shared" si="6"/>
        <v>0</v>
      </c>
      <c r="AQ26" s="351">
        <f>IF(AP26&gt;'定数表'!$Q$20,"← ｴﾝﾄﾘｰ数ｵｰﾊﾞｰです！","")</f>
      </c>
      <c r="AR26" s="220">
        <f>IF(AP26&gt;'定数表'!$Q$20,1,"")</f>
      </c>
    </row>
    <row r="27" spans="1:44" ht="14.25">
      <c r="A27" s="450">
        <f t="shared" si="5"/>
      </c>
      <c r="B27" s="448"/>
      <c r="C27" s="354"/>
      <c r="D27" s="315"/>
      <c r="E27" s="315"/>
      <c r="F27" s="315"/>
      <c r="G27" s="315"/>
      <c r="H27" s="315"/>
      <c r="I27" s="448"/>
      <c r="J27" s="342"/>
      <c r="K27" s="367"/>
      <c r="L27" s="466"/>
      <c r="M27" s="466"/>
      <c r="N27" s="469"/>
      <c r="O27" s="317"/>
      <c r="P27" s="367"/>
      <c r="Q27" s="318"/>
      <c r="R27" s="318"/>
      <c r="S27" s="319"/>
      <c r="T27" s="317"/>
      <c r="U27" s="367"/>
      <c r="V27" s="318"/>
      <c r="W27" s="318"/>
      <c r="X27" s="319"/>
      <c r="Y27" s="320"/>
      <c r="Z27" s="321"/>
      <c r="AB27" s="244"/>
      <c r="AC27" s="244">
        <f>IF(C27="","",'定数表'!$P$5)</f>
      </c>
      <c r="AD27" s="244">
        <f t="shared" si="7"/>
        <v>0</v>
      </c>
      <c r="AE27" s="244" t="str">
        <f t="shared" si="8"/>
        <v> </v>
      </c>
      <c r="AF27" s="220">
        <f t="shared" si="9"/>
      </c>
      <c r="AG27" s="220">
        <f t="shared" si="10"/>
      </c>
      <c r="AH27" s="220">
        <f t="shared" si="11"/>
      </c>
      <c r="AO27" s="347" t="s">
        <v>31</v>
      </c>
      <c r="AP27" s="346">
        <f t="shared" si="6"/>
        <v>0</v>
      </c>
      <c r="AQ27" s="351">
        <f>IF(AP27&gt;'定数表'!$Q$20,"← ｴﾝﾄﾘｰ数ｵｰﾊﾞｰです！","")</f>
      </c>
      <c r="AR27" s="220">
        <f>IF(AP27&gt;'定数表'!$Q$20,1,"")</f>
      </c>
    </row>
    <row r="28" spans="1:44" ht="14.25">
      <c r="A28" s="450">
        <f t="shared" si="5"/>
      </c>
      <c r="B28" s="448"/>
      <c r="C28" s="354"/>
      <c r="D28" s="315"/>
      <c r="E28" s="315"/>
      <c r="F28" s="316"/>
      <c r="G28" s="316"/>
      <c r="H28" s="316"/>
      <c r="I28" s="448"/>
      <c r="J28" s="342"/>
      <c r="K28" s="367"/>
      <c r="L28" s="318"/>
      <c r="M28" s="318"/>
      <c r="N28" s="319"/>
      <c r="O28" s="317"/>
      <c r="P28" s="367"/>
      <c r="Q28" s="318"/>
      <c r="R28" s="318"/>
      <c r="S28" s="319"/>
      <c r="T28" s="317"/>
      <c r="U28" s="367"/>
      <c r="V28" s="318"/>
      <c r="W28" s="318"/>
      <c r="X28" s="319"/>
      <c r="Y28" s="320"/>
      <c r="Z28" s="321"/>
      <c r="AB28" s="244"/>
      <c r="AC28" s="244">
        <f>IF(C28="","",'定数表'!$P$5)</f>
      </c>
      <c r="AD28" s="244">
        <f t="shared" si="7"/>
        <v>0</v>
      </c>
      <c r="AE28" s="244" t="str">
        <f t="shared" si="8"/>
        <v> </v>
      </c>
      <c r="AF28" s="220">
        <f t="shared" si="9"/>
      </c>
      <c r="AG28" s="220">
        <f t="shared" si="10"/>
      </c>
      <c r="AH28" s="220">
        <f t="shared" si="11"/>
      </c>
      <c r="AM28" s="352"/>
      <c r="AO28" s="347" t="s">
        <v>365</v>
      </c>
      <c r="AP28" s="346">
        <f t="shared" si="6"/>
        <v>0</v>
      </c>
      <c r="AQ28" s="351">
        <f>IF(AP28&gt;'定数表'!$Q$20,"← ｴﾝﾄﾘｰ数ｵｰﾊﾞｰです！","")</f>
      </c>
      <c r="AR28" s="220">
        <f>IF(AP28&gt;'定数表'!$Q$20,1,"")</f>
      </c>
    </row>
    <row r="29" spans="1:44" ht="14.25">
      <c r="A29" s="450">
        <f t="shared" si="5"/>
      </c>
      <c r="B29" s="448"/>
      <c r="C29" s="354"/>
      <c r="D29" s="315"/>
      <c r="E29" s="315"/>
      <c r="F29" s="315"/>
      <c r="G29" s="315"/>
      <c r="H29" s="315"/>
      <c r="I29" s="448"/>
      <c r="J29" s="342"/>
      <c r="K29" s="367"/>
      <c r="L29" s="318"/>
      <c r="M29" s="318"/>
      <c r="N29" s="319"/>
      <c r="O29" s="317"/>
      <c r="P29" s="367"/>
      <c r="Q29" s="318"/>
      <c r="R29" s="318"/>
      <c r="S29" s="319"/>
      <c r="T29" s="317"/>
      <c r="U29" s="367"/>
      <c r="V29" s="318"/>
      <c r="W29" s="318"/>
      <c r="X29" s="319"/>
      <c r="Y29" s="320"/>
      <c r="Z29" s="321"/>
      <c r="AB29" s="244"/>
      <c r="AC29" s="244">
        <f>IF(C29="","",'定数表'!$P$5)</f>
      </c>
      <c r="AD29" s="244">
        <f t="shared" si="7"/>
        <v>0</v>
      </c>
      <c r="AE29" s="244" t="str">
        <f t="shared" si="8"/>
        <v> </v>
      </c>
      <c r="AF29" s="220">
        <f t="shared" si="9"/>
      </c>
      <c r="AG29" s="220">
        <f t="shared" si="10"/>
      </c>
      <c r="AH29" s="220">
        <f t="shared" si="11"/>
      </c>
      <c r="AM29" s="352"/>
      <c r="AO29" s="347" t="s">
        <v>292</v>
      </c>
      <c r="AP29" s="346">
        <f t="shared" si="6"/>
        <v>0</v>
      </c>
      <c r="AQ29" s="351">
        <f>IF(AP29&gt;'定数表'!$Q$20,"← ｴﾝﾄﾘｰ数ｵｰﾊﾞｰです！","")</f>
      </c>
      <c r="AR29" s="220">
        <f>IF(AP29&gt;'定数表'!$Q$20,1,"")</f>
      </c>
    </row>
    <row r="30" spans="1:43" ht="14.25">
      <c r="A30" s="451">
        <f t="shared" si="5"/>
      </c>
      <c r="B30" s="449"/>
      <c r="C30" s="355"/>
      <c r="D30" s="322"/>
      <c r="E30" s="322"/>
      <c r="F30" s="323"/>
      <c r="G30" s="323"/>
      <c r="H30" s="323"/>
      <c r="I30" s="449"/>
      <c r="J30" s="343"/>
      <c r="K30" s="368"/>
      <c r="L30" s="325"/>
      <c r="M30" s="325"/>
      <c r="N30" s="326"/>
      <c r="O30" s="324"/>
      <c r="P30" s="368"/>
      <c r="Q30" s="325"/>
      <c r="R30" s="325"/>
      <c r="S30" s="326"/>
      <c r="T30" s="324"/>
      <c r="U30" s="368"/>
      <c r="V30" s="325"/>
      <c r="W30" s="325"/>
      <c r="X30" s="326"/>
      <c r="Y30" s="327"/>
      <c r="Z30" s="328"/>
      <c r="AB30" s="245"/>
      <c r="AC30" s="245">
        <f>IF(C30="","",'定数表'!$P$5)</f>
      </c>
      <c r="AD30" s="245">
        <f t="shared" si="7"/>
        <v>0</v>
      </c>
      <c r="AE30" s="245" t="str">
        <f t="shared" si="8"/>
        <v> </v>
      </c>
      <c r="AF30" s="220">
        <f t="shared" si="9"/>
      </c>
      <c r="AG30" s="220">
        <f t="shared" si="10"/>
      </c>
      <c r="AH30" s="220">
        <f t="shared" si="11"/>
      </c>
      <c r="AM30" s="352"/>
      <c r="AO30" s="348"/>
      <c r="AP30" s="346"/>
      <c r="AQ30" s="351"/>
    </row>
    <row r="31" spans="1:43" ht="14.25">
      <c r="A31" s="387">
        <f t="shared" si="5"/>
      </c>
      <c r="B31" s="447"/>
      <c r="C31" s="353"/>
      <c r="D31" s="308"/>
      <c r="E31" s="308"/>
      <c r="F31" s="308"/>
      <c r="G31" s="308"/>
      <c r="H31" s="308"/>
      <c r="I31" s="447"/>
      <c r="J31" s="341"/>
      <c r="K31" s="366"/>
      <c r="L31" s="311"/>
      <c r="M31" s="311"/>
      <c r="N31" s="312"/>
      <c r="O31" s="310"/>
      <c r="P31" s="366"/>
      <c r="Q31" s="311"/>
      <c r="R31" s="311"/>
      <c r="S31" s="312"/>
      <c r="T31" s="310"/>
      <c r="U31" s="366"/>
      <c r="V31" s="311"/>
      <c r="W31" s="311"/>
      <c r="X31" s="312"/>
      <c r="Y31" s="313"/>
      <c r="Z31" s="314"/>
      <c r="AB31" s="243"/>
      <c r="AC31" s="243">
        <f>IF(C31="","",'定数表'!$P$5)</f>
      </c>
      <c r="AD31" s="243">
        <f t="shared" si="7"/>
        <v>0</v>
      </c>
      <c r="AE31" s="243" t="str">
        <f t="shared" si="8"/>
        <v> </v>
      </c>
      <c r="AF31" s="220">
        <f t="shared" si="9"/>
      </c>
      <c r="AG31" s="220">
        <f t="shared" si="10"/>
      </c>
      <c r="AH31" s="220">
        <f t="shared" si="11"/>
      </c>
      <c r="AO31" s="348"/>
      <c r="AP31" s="346"/>
      <c r="AQ31" s="351"/>
    </row>
    <row r="32" spans="1:42" ht="14.25">
      <c r="A32" s="450">
        <f t="shared" si="5"/>
      </c>
      <c r="B32" s="448"/>
      <c r="C32" s="354"/>
      <c r="D32" s="315"/>
      <c r="E32" s="315"/>
      <c r="F32" s="316"/>
      <c r="G32" s="316"/>
      <c r="H32" s="316"/>
      <c r="I32" s="448"/>
      <c r="J32" s="342"/>
      <c r="K32" s="367"/>
      <c r="L32" s="318"/>
      <c r="M32" s="318"/>
      <c r="N32" s="319"/>
      <c r="O32" s="317"/>
      <c r="P32" s="367"/>
      <c r="Q32" s="318"/>
      <c r="R32" s="318"/>
      <c r="S32" s="319"/>
      <c r="T32" s="317"/>
      <c r="U32" s="367"/>
      <c r="V32" s="318"/>
      <c r="W32" s="318"/>
      <c r="X32" s="319"/>
      <c r="Y32" s="320"/>
      <c r="Z32" s="321"/>
      <c r="AB32" s="244"/>
      <c r="AC32" s="244">
        <f>IF(C32="","",'定数表'!$P$5)</f>
      </c>
      <c r="AD32" s="244">
        <f t="shared" si="7"/>
        <v>0</v>
      </c>
      <c r="AE32" s="244" t="str">
        <f t="shared" si="8"/>
        <v> </v>
      </c>
      <c r="AF32" s="220">
        <f t="shared" si="9"/>
      </c>
      <c r="AG32" s="220">
        <f t="shared" si="10"/>
      </c>
      <c r="AH32" s="220">
        <f t="shared" si="11"/>
      </c>
      <c r="AO32" s="348"/>
      <c r="AP32" s="346"/>
    </row>
    <row r="33" spans="1:42" ht="14.25">
      <c r="A33" s="450">
        <f t="shared" si="5"/>
      </c>
      <c r="B33" s="448"/>
      <c r="C33" s="354"/>
      <c r="D33" s="315"/>
      <c r="E33" s="315"/>
      <c r="F33" s="315"/>
      <c r="G33" s="315"/>
      <c r="H33" s="315"/>
      <c r="I33" s="448"/>
      <c r="J33" s="342"/>
      <c r="K33" s="367"/>
      <c r="L33" s="318"/>
      <c r="M33" s="318"/>
      <c r="N33" s="319"/>
      <c r="O33" s="317"/>
      <c r="P33" s="367"/>
      <c r="Q33" s="318"/>
      <c r="R33" s="318"/>
      <c r="S33" s="319"/>
      <c r="T33" s="317"/>
      <c r="U33" s="367"/>
      <c r="V33" s="318"/>
      <c r="W33" s="318"/>
      <c r="X33" s="319"/>
      <c r="Y33" s="320"/>
      <c r="Z33" s="321"/>
      <c r="AB33" s="244"/>
      <c r="AC33" s="244">
        <f>IF(C33="","",'定数表'!$P$5)</f>
      </c>
      <c r="AD33" s="244">
        <f t="shared" si="7"/>
        <v>0</v>
      </c>
      <c r="AE33" s="244" t="str">
        <f t="shared" si="8"/>
        <v> </v>
      </c>
      <c r="AF33" s="220">
        <f t="shared" si="9"/>
      </c>
      <c r="AG33" s="220">
        <f t="shared" si="10"/>
      </c>
      <c r="AH33" s="220">
        <f t="shared" si="11"/>
      </c>
      <c r="AO33" s="348"/>
      <c r="AP33" s="346"/>
    </row>
    <row r="34" spans="1:34" ht="14.25">
      <c r="A34" s="450">
        <f t="shared" si="5"/>
      </c>
      <c r="B34" s="448"/>
      <c r="C34" s="354"/>
      <c r="D34" s="315"/>
      <c r="E34" s="315"/>
      <c r="F34" s="316"/>
      <c r="G34" s="316"/>
      <c r="H34" s="316"/>
      <c r="I34" s="448"/>
      <c r="J34" s="342"/>
      <c r="K34" s="367"/>
      <c r="L34" s="318"/>
      <c r="M34" s="318"/>
      <c r="N34" s="319"/>
      <c r="O34" s="317"/>
      <c r="P34" s="367"/>
      <c r="Q34" s="318"/>
      <c r="R34" s="318"/>
      <c r="S34" s="319"/>
      <c r="T34" s="317"/>
      <c r="U34" s="367"/>
      <c r="V34" s="318"/>
      <c r="W34" s="318"/>
      <c r="X34" s="319"/>
      <c r="Y34" s="320"/>
      <c r="Z34" s="321"/>
      <c r="AB34" s="244"/>
      <c r="AC34" s="244">
        <f>IF(C34="","",'定数表'!$P$5)</f>
      </c>
      <c r="AD34" s="244">
        <f t="shared" si="7"/>
        <v>0</v>
      </c>
      <c r="AE34" s="244" t="str">
        <f t="shared" si="8"/>
        <v> </v>
      </c>
      <c r="AF34" s="220">
        <f t="shared" si="9"/>
      </c>
      <c r="AG34" s="220">
        <f t="shared" si="10"/>
      </c>
      <c r="AH34" s="220">
        <f t="shared" si="11"/>
      </c>
    </row>
    <row r="35" spans="1:34" ht="14.25">
      <c r="A35" s="450">
        <f t="shared" si="5"/>
      </c>
      <c r="B35" s="448"/>
      <c r="C35" s="354"/>
      <c r="D35" s="315"/>
      <c r="E35" s="315"/>
      <c r="F35" s="315"/>
      <c r="G35" s="315"/>
      <c r="H35" s="315"/>
      <c r="I35" s="448"/>
      <c r="J35" s="342"/>
      <c r="K35" s="367"/>
      <c r="L35" s="318"/>
      <c r="M35" s="318"/>
      <c r="N35" s="319"/>
      <c r="O35" s="317"/>
      <c r="P35" s="367"/>
      <c r="Q35" s="318"/>
      <c r="R35" s="318"/>
      <c r="S35" s="319"/>
      <c r="T35" s="317"/>
      <c r="U35" s="367"/>
      <c r="V35" s="318"/>
      <c r="W35" s="318"/>
      <c r="X35" s="319"/>
      <c r="Y35" s="320"/>
      <c r="Z35" s="321"/>
      <c r="AB35" s="244"/>
      <c r="AC35" s="244">
        <f>IF(C35="","",'定数表'!$P$5)</f>
      </c>
      <c r="AD35" s="244">
        <f t="shared" si="7"/>
        <v>0</v>
      </c>
      <c r="AE35" s="244" t="str">
        <f t="shared" si="8"/>
        <v> </v>
      </c>
      <c r="AF35" s="220">
        <f t="shared" si="9"/>
      </c>
      <c r="AG35" s="220">
        <f t="shared" si="10"/>
      </c>
      <c r="AH35" s="220">
        <f t="shared" si="11"/>
      </c>
    </row>
    <row r="36" spans="1:34" ht="14.25">
      <c r="A36" s="450">
        <f t="shared" si="5"/>
      </c>
      <c r="B36" s="448"/>
      <c r="C36" s="354"/>
      <c r="D36" s="315"/>
      <c r="E36" s="315"/>
      <c r="F36" s="316"/>
      <c r="G36" s="316"/>
      <c r="H36" s="316"/>
      <c r="I36" s="448"/>
      <c r="J36" s="342"/>
      <c r="K36" s="367"/>
      <c r="L36" s="318"/>
      <c r="M36" s="318"/>
      <c r="N36" s="319"/>
      <c r="O36" s="317"/>
      <c r="P36" s="367"/>
      <c r="Q36" s="318"/>
      <c r="R36" s="318"/>
      <c r="S36" s="319"/>
      <c r="T36" s="317"/>
      <c r="U36" s="367"/>
      <c r="V36" s="318"/>
      <c r="W36" s="318"/>
      <c r="X36" s="319"/>
      <c r="Y36" s="320"/>
      <c r="Z36" s="321"/>
      <c r="AB36" s="244"/>
      <c r="AC36" s="244">
        <f>IF(C36="","",'定数表'!$P$5)</f>
      </c>
      <c r="AD36" s="244">
        <f t="shared" si="7"/>
        <v>0</v>
      </c>
      <c r="AE36" s="244" t="str">
        <f t="shared" si="8"/>
        <v> </v>
      </c>
      <c r="AF36" s="220">
        <f t="shared" si="9"/>
      </c>
      <c r="AG36" s="220">
        <f t="shared" si="10"/>
      </c>
      <c r="AH36" s="220">
        <f t="shared" si="11"/>
      </c>
    </row>
    <row r="37" spans="1:34" ht="14.25">
      <c r="A37" s="450">
        <f t="shared" si="5"/>
      </c>
      <c r="B37" s="448"/>
      <c r="C37" s="354"/>
      <c r="D37" s="315"/>
      <c r="E37" s="315"/>
      <c r="F37" s="315"/>
      <c r="G37" s="315"/>
      <c r="H37" s="315"/>
      <c r="I37" s="448"/>
      <c r="J37" s="342"/>
      <c r="K37" s="367"/>
      <c r="L37" s="318"/>
      <c r="M37" s="318"/>
      <c r="N37" s="319"/>
      <c r="O37" s="317"/>
      <c r="P37" s="367"/>
      <c r="Q37" s="318"/>
      <c r="R37" s="318"/>
      <c r="S37" s="319"/>
      <c r="T37" s="317"/>
      <c r="U37" s="367"/>
      <c r="V37" s="318"/>
      <c r="W37" s="318"/>
      <c r="X37" s="319"/>
      <c r="Y37" s="320"/>
      <c r="Z37" s="321"/>
      <c r="AB37" s="244"/>
      <c r="AC37" s="244">
        <f>IF(C37="","",'定数表'!$P$5)</f>
      </c>
      <c r="AD37" s="244">
        <f t="shared" si="7"/>
        <v>0</v>
      </c>
      <c r="AE37" s="244" t="str">
        <f t="shared" si="8"/>
        <v> </v>
      </c>
      <c r="AF37" s="220">
        <f t="shared" si="9"/>
      </c>
      <c r="AG37" s="220">
        <f t="shared" si="10"/>
      </c>
      <c r="AH37" s="220">
        <f t="shared" si="11"/>
      </c>
    </row>
    <row r="38" spans="1:34" ht="14.25">
      <c r="A38" s="450">
        <f t="shared" si="5"/>
      </c>
      <c r="B38" s="448"/>
      <c r="C38" s="354"/>
      <c r="D38" s="315"/>
      <c r="E38" s="315"/>
      <c r="F38" s="316"/>
      <c r="G38" s="316"/>
      <c r="H38" s="316"/>
      <c r="I38" s="448"/>
      <c r="J38" s="342"/>
      <c r="K38" s="367"/>
      <c r="L38" s="318"/>
      <c r="M38" s="318"/>
      <c r="N38" s="319"/>
      <c r="O38" s="317"/>
      <c r="P38" s="367"/>
      <c r="Q38" s="318"/>
      <c r="R38" s="318"/>
      <c r="S38" s="319"/>
      <c r="T38" s="317"/>
      <c r="U38" s="367"/>
      <c r="V38" s="318"/>
      <c r="W38" s="318"/>
      <c r="X38" s="319"/>
      <c r="Y38" s="320"/>
      <c r="Z38" s="321"/>
      <c r="AB38" s="244"/>
      <c r="AC38" s="244">
        <f>IF(C38="","",'定数表'!$P$5)</f>
      </c>
      <c r="AD38" s="244">
        <f t="shared" si="7"/>
        <v>0</v>
      </c>
      <c r="AE38" s="244" t="str">
        <f t="shared" si="8"/>
        <v> </v>
      </c>
      <c r="AF38" s="220">
        <f t="shared" si="9"/>
      </c>
      <c r="AG38" s="220">
        <f t="shared" si="10"/>
      </c>
      <c r="AH38" s="220">
        <f t="shared" si="11"/>
      </c>
    </row>
    <row r="39" spans="1:34" ht="14.25">
      <c r="A39" s="450">
        <f t="shared" si="5"/>
      </c>
      <c r="B39" s="448"/>
      <c r="C39" s="354"/>
      <c r="D39" s="315"/>
      <c r="E39" s="315"/>
      <c r="F39" s="315"/>
      <c r="G39" s="315"/>
      <c r="H39" s="315"/>
      <c r="I39" s="448"/>
      <c r="J39" s="342"/>
      <c r="K39" s="367"/>
      <c r="L39" s="318"/>
      <c r="M39" s="318"/>
      <c r="N39" s="319"/>
      <c r="O39" s="317"/>
      <c r="P39" s="367"/>
      <c r="Q39" s="318"/>
      <c r="R39" s="318"/>
      <c r="S39" s="319"/>
      <c r="T39" s="317"/>
      <c r="U39" s="367"/>
      <c r="V39" s="318"/>
      <c r="W39" s="318"/>
      <c r="X39" s="319"/>
      <c r="Y39" s="320"/>
      <c r="Z39" s="321"/>
      <c r="AB39" s="244"/>
      <c r="AC39" s="244">
        <f>IF(C39="","",'定数表'!$P$5)</f>
      </c>
      <c r="AD39" s="244">
        <f t="shared" si="7"/>
        <v>0</v>
      </c>
      <c r="AE39" s="244" t="str">
        <f t="shared" si="8"/>
        <v> </v>
      </c>
      <c r="AF39" s="220">
        <f t="shared" si="9"/>
      </c>
      <c r="AG39" s="220">
        <f t="shared" si="10"/>
      </c>
      <c r="AH39" s="220">
        <f t="shared" si="11"/>
      </c>
    </row>
    <row r="40" spans="1:34" ht="14.25">
      <c r="A40" s="451">
        <f t="shared" si="5"/>
      </c>
      <c r="B40" s="449"/>
      <c r="C40" s="355"/>
      <c r="D40" s="322"/>
      <c r="E40" s="322"/>
      <c r="F40" s="323"/>
      <c r="G40" s="323"/>
      <c r="H40" s="323"/>
      <c r="I40" s="449"/>
      <c r="J40" s="343"/>
      <c r="K40" s="368"/>
      <c r="L40" s="325"/>
      <c r="M40" s="325"/>
      <c r="N40" s="326"/>
      <c r="O40" s="324"/>
      <c r="P40" s="368"/>
      <c r="Q40" s="325"/>
      <c r="R40" s="325"/>
      <c r="S40" s="326"/>
      <c r="T40" s="324"/>
      <c r="U40" s="368"/>
      <c r="V40" s="325"/>
      <c r="W40" s="325"/>
      <c r="X40" s="326"/>
      <c r="Y40" s="327"/>
      <c r="Z40" s="328"/>
      <c r="AB40" s="245"/>
      <c r="AC40" s="245">
        <f>IF(C40="","",'定数表'!$P$5)</f>
      </c>
      <c r="AD40" s="245">
        <f t="shared" si="7"/>
        <v>0</v>
      </c>
      <c r="AE40" s="245" t="str">
        <f t="shared" si="8"/>
        <v> </v>
      </c>
      <c r="AF40" s="220">
        <f t="shared" si="9"/>
      </c>
      <c r="AG40" s="220">
        <f t="shared" si="10"/>
      </c>
      <c r="AH40" s="220">
        <f t="shared" si="11"/>
      </c>
    </row>
    <row r="41" spans="1:34" ht="14.25">
      <c r="A41" s="387">
        <f t="shared" si="5"/>
      </c>
      <c r="B41" s="447"/>
      <c r="C41" s="353"/>
      <c r="D41" s="308"/>
      <c r="E41" s="308"/>
      <c r="F41" s="308"/>
      <c r="G41" s="308"/>
      <c r="H41" s="308"/>
      <c r="I41" s="447"/>
      <c r="J41" s="341"/>
      <c r="K41" s="366"/>
      <c r="L41" s="311"/>
      <c r="M41" s="311"/>
      <c r="N41" s="312"/>
      <c r="O41" s="310"/>
      <c r="P41" s="366"/>
      <c r="Q41" s="311"/>
      <c r="R41" s="311"/>
      <c r="S41" s="312"/>
      <c r="T41" s="310"/>
      <c r="U41" s="366"/>
      <c r="V41" s="311"/>
      <c r="W41" s="311"/>
      <c r="X41" s="312"/>
      <c r="Y41" s="313"/>
      <c r="Z41" s="314"/>
      <c r="AB41" s="243"/>
      <c r="AC41" s="243">
        <f>IF(C41="","",'定数表'!$P$5)</f>
      </c>
      <c r="AD41" s="243">
        <f t="shared" si="7"/>
        <v>0</v>
      </c>
      <c r="AE41" s="243" t="str">
        <f t="shared" si="8"/>
        <v> </v>
      </c>
      <c r="AF41" s="220">
        <f t="shared" si="9"/>
      </c>
      <c r="AG41" s="220">
        <f t="shared" si="10"/>
      </c>
      <c r="AH41" s="220">
        <f t="shared" si="11"/>
      </c>
    </row>
    <row r="42" spans="1:34" ht="14.25">
      <c r="A42" s="450">
        <f t="shared" si="5"/>
      </c>
      <c r="B42" s="448"/>
      <c r="C42" s="354"/>
      <c r="D42" s="315"/>
      <c r="E42" s="315"/>
      <c r="F42" s="316"/>
      <c r="G42" s="316"/>
      <c r="H42" s="316"/>
      <c r="I42" s="448"/>
      <c r="J42" s="342"/>
      <c r="K42" s="367"/>
      <c r="L42" s="318"/>
      <c r="M42" s="318"/>
      <c r="N42" s="319"/>
      <c r="O42" s="317"/>
      <c r="P42" s="367"/>
      <c r="Q42" s="318"/>
      <c r="R42" s="318"/>
      <c r="S42" s="319"/>
      <c r="T42" s="317"/>
      <c r="U42" s="367"/>
      <c r="V42" s="318"/>
      <c r="W42" s="318"/>
      <c r="X42" s="319"/>
      <c r="Y42" s="320"/>
      <c r="Z42" s="321"/>
      <c r="AB42" s="244"/>
      <c r="AC42" s="244">
        <f>IF(C42="","",'定数表'!$P$5)</f>
      </c>
      <c r="AD42" s="244">
        <f t="shared" si="7"/>
        <v>0</v>
      </c>
      <c r="AE42" s="244" t="str">
        <f t="shared" si="8"/>
        <v> </v>
      </c>
      <c r="AF42" s="220">
        <f t="shared" si="9"/>
      </c>
      <c r="AG42" s="220">
        <f t="shared" si="10"/>
      </c>
      <c r="AH42" s="220">
        <f t="shared" si="11"/>
      </c>
    </row>
    <row r="43" spans="1:34" ht="14.25">
      <c r="A43" s="450">
        <f t="shared" si="5"/>
      </c>
      <c r="B43" s="448"/>
      <c r="C43" s="354"/>
      <c r="D43" s="315"/>
      <c r="E43" s="315"/>
      <c r="F43" s="315"/>
      <c r="G43" s="315"/>
      <c r="H43" s="315"/>
      <c r="I43" s="448"/>
      <c r="J43" s="342"/>
      <c r="K43" s="367"/>
      <c r="L43" s="318"/>
      <c r="M43" s="318"/>
      <c r="N43" s="319"/>
      <c r="O43" s="317"/>
      <c r="P43" s="367"/>
      <c r="Q43" s="318"/>
      <c r="R43" s="318"/>
      <c r="S43" s="319"/>
      <c r="T43" s="317"/>
      <c r="U43" s="367"/>
      <c r="V43" s="318"/>
      <c r="W43" s="318"/>
      <c r="X43" s="319"/>
      <c r="Y43" s="320"/>
      <c r="Z43" s="321"/>
      <c r="AB43" s="244"/>
      <c r="AC43" s="244">
        <f>IF(C43="","",'定数表'!$P$5)</f>
      </c>
      <c r="AD43" s="244">
        <f t="shared" si="7"/>
        <v>0</v>
      </c>
      <c r="AE43" s="244" t="str">
        <f t="shared" si="8"/>
        <v> </v>
      </c>
      <c r="AF43" s="220">
        <f t="shared" si="9"/>
      </c>
      <c r="AG43" s="220">
        <f t="shared" si="10"/>
      </c>
      <c r="AH43" s="220">
        <f t="shared" si="11"/>
      </c>
    </row>
    <row r="44" spans="1:34" ht="14.25">
      <c r="A44" s="450">
        <f t="shared" si="5"/>
      </c>
      <c r="B44" s="448"/>
      <c r="C44" s="354"/>
      <c r="D44" s="315"/>
      <c r="E44" s="315"/>
      <c r="F44" s="316"/>
      <c r="G44" s="316"/>
      <c r="H44" s="316"/>
      <c r="I44" s="448"/>
      <c r="J44" s="342"/>
      <c r="K44" s="367"/>
      <c r="L44" s="318"/>
      <c r="M44" s="318"/>
      <c r="N44" s="319"/>
      <c r="O44" s="317"/>
      <c r="P44" s="367"/>
      <c r="Q44" s="318"/>
      <c r="R44" s="318"/>
      <c r="S44" s="319"/>
      <c r="T44" s="317"/>
      <c r="U44" s="367"/>
      <c r="V44" s="318"/>
      <c r="W44" s="318"/>
      <c r="X44" s="319"/>
      <c r="Y44" s="320"/>
      <c r="Z44" s="321"/>
      <c r="AB44" s="244"/>
      <c r="AC44" s="244">
        <f>IF(C44="","",'定数表'!$P$5)</f>
      </c>
      <c r="AD44" s="244">
        <f t="shared" si="7"/>
        <v>0</v>
      </c>
      <c r="AE44" s="244" t="str">
        <f t="shared" si="8"/>
        <v> </v>
      </c>
      <c r="AF44" s="220">
        <f t="shared" si="9"/>
      </c>
      <c r="AG44" s="220">
        <f t="shared" si="10"/>
      </c>
      <c r="AH44" s="220">
        <f t="shared" si="11"/>
      </c>
    </row>
    <row r="45" spans="1:34" ht="14.25">
      <c r="A45" s="450">
        <f t="shared" si="5"/>
      </c>
      <c r="B45" s="448"/>
      <c r="C45" s="354"/>
      <c r="D45" s="315"/>
      <c r="E45" s="315"/>
      <c r="F45" s="315"/>
      <c r="G45" s="315"/>
      <c r="H45" s="315"/>
      <c r="I45" s="448"/>
      <c r="J45" s="342"/>
      <c r="K45" s="367"/>
      <c r="L45" s="318"/>
      <c r="M45" s="318"/>
      <c r="N45" s="319"/>
      <c r="O45" s="317"/>
      <c r="P45" s="367"/>
      <c r="Q45" s="318"/>
      <c r="R45" s="318"/>
      <c r="S45" s="319"/>
      <c r="T45" s="317"/>
      <c r="U45" s="367"/>
      <c r="V45" s="318"/>
      <c r="W45" s="318"/>
      <c r="X45" s="319"/>
      <c r="Y45" s="320"/>
      <c r="Z45" s="321"/>
      <c r="AB45" s="244"/>
      <c r="AC45" s="244">
        <f>IF(C45="","",'定数表'!$P$5)</f>
      </c>
      <c r="AD45" s="244">
        <f t="shared" si="7"/>
        <v>0</v>
      </c>
      <c r="AE45" s="244" t="str">
        <f t="shared" si="8"/>
        <v> </v>
      </c>
      <c r="AF45" s="220">
        <f t="shared" si="9"/>
      </c>
      <c r="AG45" s="220">
        <f t="shared" si="10"/>
      </c>
      <c r="AH45" s="220">
        <f t="shared" si="11"/>
      </c>
    </row>
    <row r="46" spans="1:34" ht="14.25">
      <c r="A46" s="450">
        <f t="shared" si="5"/>
      </c>
      <c r="B46" s="448"/>
      <c r="C46" s="354"/>
      <c r="D46" s="315"/>
      <c r="E46" s="315"/>
      <c r="F46" s="316"/>
      <c r="G46" s="316"/>
      <c r="H46" s="316"/>
      <c r="I46" s="448"/>
      <c r="J46" s="342"/>
      <c r="K46" s="367"/>
      <c r="L46" s="318"/>
      <c r="M46" s="318"/>
      <c r="N46" s="319"/>
      <c r="O46" s="317"/>
      <c r="P46" s="367"/>
      <c r="Q46" s="318"/>
      <c r="R46" s="318"/>
      <c r="S46" s="319"/>
      <c r="T46" s="317"/>
      <c r="U46" s="367"/>
      <c r="V46" s="318"/>
      <c r="W46" s="318"/>
      <c r="X46" s="319"/>
      <c r="Y46" s="320"/>
      <c r="Z46" s="321"/>
      <c r="AB46" s="244"/>
      <c r="AC46" s="244">
        <f>IF(C46="","",'定数表'!$P$5)</f>
      </c>
      <c r="AD46" s="244">
        <f t="shared" si="7"/>
        <v>0</v>
      </c>
      <c r="AE46" s="244" t="str">
        <f t="shared" si="8"/>
        <v> </v>
      </c>
      <c r="AF46" s="220">
        <f t="shared" si="9"/>
      </c>
      <c r="AG46" s="220">
        <f t="shared" si="10"/>
      </c>
      <c r="AH46" s="220">
        <f t="shared" si="11"/>
      </c>
    </row>
    <row r="47" spans="1:34" ht="14.25">
      <c r="A47" s="450">
        <f t="shared" si="5"/>
      </c>
      <c r="B47" s="448"/>
      <c r="C47" s="354"/>
      <c r="D47" s="315"/>
      <c r="E47" s="315"/>
      <c r="F47" s="315"/>
      <c r="G47" s="315"/>
      <c r="H47" s="315"/>
      <c r="I47" s="448"/>
      <c r="J47" s="342"/>
      <c r="K47" s="367"/>
      <c r="L47" s="318"/>
      <c r="M47" s="318"/>
      <c r="N47" s="319"/>
      <c r="O47" s="317"/>
      <c r="P47" s="367"/>
      <c r="Q47" s="318"/>
      <c r="R47" s="318"/>
      <c r="S47" s="319"/>
      <c r="T47" s="317"/>
      <c r="U47" s="367"/>
      <c r="V47" s="318"/>
      <c r="W47" s="318"/>
      <c r="X47" s="319"/>
      <c r="Y47" s="320"/>
      <c r="Z47" s="321"/>
      <c r="AB47" s="244"/>
      <c r="AC47" s="244">
        <f>IF(C47="","",'定数表'!$P$5)</f>
      </c>
      <c r="AD47" s="244">
        <f t="shared" si="7"/>
        <v>0</v>
      </c>
      <c r="AE47" s="244" t="str">
        <f t="shared" si="8"/>
        <v> </v>
      </c>
      <c r="AF47" s="220">
        <f t="shared" si="9"/>
      </c>
      <c r="AG47" s="220">
        <f t="shared" si="10"/>
      </c>
      <c r="AH47" s="220">
        <f t="shared" si="11"/>
      </c>
    </row>
    <row r="48" spans="1:34" ht="14.25">
      <c r="A48" s="450">
        <f t="shared" si="5"/>
      </c>
      <c r="B48" s="448"/>
      <c r="C48" s="354"/>
      <c r="D48" s="315"/>
      <c r="E48" s="315"/>
      <c r="F48" s="316"/>
      <c r="G48" s="316"/>
      <c r="H48" s="316"/>
      <c r="I48" s="448"/>
      <c r="J48" s="342"/>
      <c r="K48" s="367"/>
      <c r="L48" s="318"/>
      <c r="M48" s="318"/>
      <c r="N48" s="319"/>
      <c r="O48" s="317"/>
      <c r="P48" s="367"/>
      <c r="Q48" s="318"/>
      <c r="R48" s="318"/>
      <c r="S48" s="319"/>
      <c r="T48" s="317"/>
      <c r="U48" s="367"/>
      <c r="V48" s="318"/>
      <c r="W48" s="318"/>
      <c r="X48" s="319"/>
      <c r="Y48" s="320"/>
      <c r="Z48" s="321"/>
      <c r="AB48" s="244"/>
      <c r="AC48" s="244">
        <f>IF(C48="","",'定数表'!$P$5)</f>
      </c>
      <c r="AD48" s="244">
        <f aca="true" t="shared" si="12" ref="AD48:AD104">IF(COUNTA(K48,P48,U48,Y48,Z48)=0,0,1)</f>
        <v>0</v>
      </c>
      <c r="AE48" s="244"/>
      <c r="AF48" s="220">
        <f aca="true" t="shared" si="13" ref="AF48:AF75">IF(M48="","",IF(J48=29,M48,IF(OR(J48=17,J48=18,J48=19,J48=20,J48=21,J48=22,J48=23,J48=24,J48=25,J48=26,J48=27,J48=30,J48=31,J48=32),L48&amp;"m"&amp;M48,IF(AND(OR(J48=1,J48=2,J48=3,J48=8,J48=9,J48=10,J48=11,J48=33),L48=""),M48&amp;"."&amp;N48,L48&amp;":"&amp;M48&amp;"."&amp;N48))))</f>
      </c>
      <c r="AG48" s="220">
        <f aca="true" t="shared" si="14" ref="AG48:AG75">IF(R48="","",IF(O48=29,R48,IF(OR(O48=17,O48=18,O48=19,O48=20,O48=21,O48=22,O48=23,O48=24,O48=25,O48=26,O48=27,O48=30,O48=31,O48=32),Q48&amp;"m"&amp;R48,IF(AND(OR(O48=1,O48=2,O48=3,O48=8,O48=9,O48=10,O48=11,O48=33),Q48=""),R48&amp;"."&amp;S48,Q48&amp;":"&amp;R48&amp;"."&amp;S48))))</f>
      </c>
      <c r="AH48" s="220">
        <f aca="true" t="shared" si="15" ref="AH48:AH75">IF(W48="","",IF(T48=29,W48,IF(OR(T48=17,T48=18,T48=19,T48=20,T48=21,T48=22,T48=23,T48=24,T48=25,T48=26,T48=27,T48=30,T48=31,T48=32),V48&amp;"m"&amp;W48,IF(AND(OR(T48=1,T48=2,T48=3,T48=8,T48=9,T48=10,T48=11,T48=33),V48=""),W48&amp;"."&amp;X48,V48&amp;":"&amp;W48&amp;"."&amp;X48))))</f>
      </c>
    </row>
    <row r="49" spans="1:34" ht="14.25">
      <c r="A49" s="450">
        <f t="shared" si="5"/>
      </c>
      <c r="B49" s="448"/>
      <c r="C49" s="315"/>
      <c r="D49" s="315"/>
      <c r="E49" s="315"/>
      <c r="F49" s="315"/>
      <c r="G49" s="315"/>
      <c r="H49" s="315"/>
      <c r="I49" s="448"/>
      <c r="J49" s="342"/>
      <c r="K49" s="367"/>
      <c r="L49" s="318"/>
      <c r="M49" s="318"/>
      <c r="N49" s="319"/>
      <c r="O49" s="317"/>
      <c r="P49" s="367"/>
      <c r="Q49" s="318"/>
      <c r="R49" s="318"/>
      <c r="S49" s="319"/>
      <c r="T49" s="317"/>
      <c r="U49" s="367"/>
      <c r="V49" s="318"/>
      <c r="W49" s="318"/>
      <c r="X49" s="319"/>
      <c r="Y49" s="320"/>
      <c r="Z49" s="321"/>
      <c r="AB49" s="244"/>
      <c r="AC49" s="244">
        <f>IF(C49="","",'定数表'!$P$5)</f>
      </c>
      <c r="AD49" s="244">
        <f t="shared" si="12"/>
        <v>0</v>
      </c>
      <c r="AE49" s="244"/>
      <c r="AF49" s="220">
        <f t="shared" si="13"/>
      </c>
      <c r="AG49" s="220">
        <f t="shared" si="14"/>
      </c>
      <c r="AH49" s="220">
        <f t="shared" si="15"/>
      </c>
    </row>
    <row r="50" spans="1:34" ht="14.25">
      <c r="A50" s="451">
        <f t="shared" si="5"/>
      </c>
      <c r="B50" s="449"/>
      <c r="C50" s="322"/>
      <c r="D50" s="322"/>
      <c r="E50" s="322"/>
      <c r="F50" s="323"/>
      <c r="G50" s="323"/>
      <c r="H50" s="323"/>
      <c r="I50" s="449"/>
      <c r="J50" s="343" t="e">
        <f>VLOOKUP(MATCH(K50,'種目表'!$C$42:$C$62,0),'種目表'!$A$42:$D$62,2,FALSE)</f>
        <v>#N/A</v>
      </c>
      <c r="K50" s="368"/>
      <c r="L50" s="325"/>
      <c r="M50" s="325"/>
      <c r="N50" s="326"/>
      <c r="O50" s="324" t="e">
        <f>VLOOKUP(MATCH(P50,'種目表'!$C$42:$C$62,0),'種目表'!$A$42:$D$62,2,FALSE)</f>
        <v>#N/A</v>
      </c>
      <c r="P50" s="368"/>
      <c r="Q50" s="325"/>
      <c r="R50" s="325"/>
      <c r="S50" s="326"/>
      <c r="T50" s="324" t="e">
        <f>VLOOKUP(MATCH(U50,'種目表'!$C$42:$C$62,0),'種目表'!$A$42:$D$62,2,FALSE)</f>
        <v>#N/A</v>
      </c>
      <c r="U50" s="368"/>
      <c r="V50" s="325"/>
      <c r="W50" s="325"/>
      <c r="X50" s="326"/>
      <c r="Y50" s="327"/>
      <c r="Z50" s="328"/>
      <c r="AB50" s="245"/>
      <c r="AC50" s="245">
        <f>IF(C50="","",'定数表'!$P$5)</f>
      </c>
      <c r="AD50" s="245">
        <f t="shared" si="12"/>
        <v>0</v>
      </c>
      <c r="AE50" s="245"/>
      <c r="AF50" s="220">
        <f t="shared" si="13"/>
      </c>
      <c r="AG50" s="220">
        <f t="shared" si="14"/>
      </c>
      <c r="AH50" s="220">
        <f t="shared" si="15"/>
      </c>
    </row>
    <row r="51" spans="1:34" ht="14.25">
      <c r="A51" s="387">
        <f t="shared" si="5"/>
      </c>
      <c r="B51" s="447"/>
      <c r="C51" s="308"/>
      <c r="D51" s="308"/>
      <c r="E51" s="308"/>
      <c r="F51" s="308"/>
      <c r="G51" s="308"/>
      <c r="H51" s="308"/>
      <c r="I51" s="447"/>
      <c r="J51" s="341" t="e">
        <f>VLOOKUP(MATCH(K51,'種目表'!$C$42:$C$62,0),'種目表'!$A$42:$D$62,2,FALSE)</f>
        <v>#N/A</v>
      </c>
      <c r="K51" s="366"/>
      <c r="L51" s="311"/>
      <c r="M51" s="311"/>
      <c r="N51" s="312"/>
      <c r="O51" s="310" t="e">
        <f>VLOOKUP(MATCH(P51,'種目表'!$C$42:$C$62,0),'種目表'!$A$42:$D$62,2,FALSE)</f>
        <v>#N/A</v>
      </c>
      <c r="P51" s="366"/>
      <c r="Q51" s="311"/>
      <c r="R51" s="311"/>
      <c r="S51" s="312"/>
      <c r="T51" s="310" t="e">
        <f>VLOOKUP(MATCH(U51,'種目表'!$C$42:$C$62,0),'種目表'!$A$42:$D$62,2,FALSE)</f>
        <v>#N/A</v>
      </c>
      <c r="U51" s="366"/>
      <c r="V51" s="311"/>
      <c r="W51" s="311"/>
      <c r="X51" s="312"/>
      <c r="Y51" s="313"/>
      <c r="Z51" s="314"/>
      <c r="AB51" s="243"/>
      <c r="AC51" s="243">
        <f>IF(C51="","",'定数表'!$P$5)</f>
      </c>
      <c r="AD51" s="243">
        <f t="shared" si="12"/>
        <v>0</v>
      </c>
      <c r="AE51" s="243"/>
      <c r="AF51" s="220">
        <f t="shared" si="13"/>
      </c>
      <c r="AG51" s="220">
        <f t="shared" si="14"/>
      </c>
      <c r="AH51" s="220">
        <f t="shared" si="15"/>
      </c>
    </row>
    <row r="52" spans="1:34" ht="14.25">
      <c r="A52" s="450">
        <f t="shared" si="5"/>
      </c>
      <c r="B52" s="448"/>
      <c r="C52" s="315"/>
      <c r="D52" s="315"/>
      <c r="E52" s="315"/>
      <c r="F52" s="315"/>
      <c r="G52" s="315"/>
      <c r="H52" s="315"/>
      <c r="I52" s="448"/>
      <c r="J52" s="342" t="e">
        <f>VLOOKUP(MATCH(K52,'種目表'!$C$42:$C$62,0),'種目表'!$A$42:$D$62,2,FALSE)</f>
        <v>#N/A</v>
      </c>
      <c r="K52" s="367"/>
      <c r="L52" s="318"/>
      <c r="M52" s="318"/>
      <c r="N52" s="319"/>
      <c r="O52" s="317" t="e">
        <f>VLOOKUP(MATCH(P52,'種目表'!$C$42:$C$62,0),'種目表'!$A$42:$D$62,2,FALSE)</f>
        <v>#N/A</v>
      </c>
      <c r="P52" s="367"/>
      <c r="Q52" s="318"/>
      <c r="R52" s="318"/>
      <c r="S52" s="319"/>
      <c r="T52" s="317" t="e">
        <f>VLOOKUP(MATCH(U52,'種目表'!$C$42:$C$62,0),'種目表'!$A$42:$D$62,2,FALSE)</f>
        <v>#N/A</v>
      </c>
      <c r="U52" s="367"/>
      <c r="V52" s="318"/>
      <c r="W52" s="318"/>
      <c r="X52" s="319"/>
      <c r="Y52" s="320"/>
      <c r="Z52" s="321"/>
      <c r="AB52" s="244"/>
      <c r="AC52" s="244">
        <f>IF(C52="","",'定数表'!$P$5)</f>
      </c>
      <c r="AD52" s="244">
        <f t="shared" si="12"/>
        <v>0</v>
      </c>
      <c r="AE52" s="244"/>
      <c r="AF52" s="220">
        <f t="shared" si="13"/>
      </c>
      <c r="AG52" s="220">
        <f t="shared" si="14"/>
      </c>
      <c r="AH52" s="220">
        <f t="shared" si="15"/>
      </c>
    </row>
    <row r="53" spans="1:34" ht="14.25">
      <c r="A53" s="450">
        <f t="shared" si="5"/>
      </c>
      <c r="B53" s="448"/>
      <c r="C53" s="315"/>
      <c r="D53" s="315"/>
      <c r="E53" s="315"/>
      <c r="F53" s="315"/>
      <c r="G53" s="315"/>
      <c r="H53" s="315"/>
      <c r="I53" s="448"/>
      <c r="J53" s="342" t="e">
        <f>VLOOKUP(MATCH(K53,'種目表'!$C$42:$C$62,0),'種目表'!$A$42:$D$62,2,FALSE)</f>
        <v>#N/A</v>
      </c>
      <c r="K53" s="367"/>
      <c r="L53" s="318"/>
      <c r="M53" s="318"/>
      <c r="N53" s="319"/>
      <c r="O53" s="317" t="e">
        <f>VLOOKUP(MATCH(P53,'種目表'!$C$42:$C$62,0),'種目表'!$A$42:$D$62,2,FALSE)</f>
        <v>#N/A</v>
      </c>
      <c r="P53" s="367"/>
      <c r="Q53" s="318"/>
      <c r="R53" s="318"/>
      <c r="S53" s="319"/>
      <c r="T53" s="317" t="e">
        <f>VLOOKUP(MATCH(U53,'種目表'!$C$42:$C$62,0),'種目表'!$A$42:$D$62,2,FALSE)</f>
        <v>#N/A</v>
      </c>
      <c r="U53" s="367"/>
      <c r="V53" s="318"/>
      <c r="W53" s="318"/>
      <c r="X53" s="319"/>
      <c r="Y53" s="320"/>
      <c r="Z53" s="321"/>
      <c r="AB53" s="244"/>
      <c r="AC53" s="244">
        <f>IF(C53="","",'定数表'!$P$5)</f>
      </c>
      <c r="AD53" s="244">
        <f t="shared" si="12"/>
        <v>0</v>
      </c>
      <c r="AE53" s="244"/>
      <c r="AF53" s="220">
        <f t="shared" si="13"/>
      </c>
      <c r="AG53" s="220">
        <f t="shared" si="14"/>
      </c>
      <c r="AH53" s="220">
        <f t="shared" si="15"/>
      </c>
    </row>
    <row r="54" spans="1:34" ht="14.25">
      <c r="A54" s="450">
        <f t="shared" si="5"/>
      </c>
      <c r="B54" s="448"/>
      <c r="C54" s="315"/>
      <c r="D54" s="315"/>
      <c r="E54" s="315"/>
      <c r="F54" s="316"/>
      <c r="G54" s="316"/>
      <c r="H54" s="316"/>
      <c r="I54" s="448"/>
      <c r="J54" s="342" t="e">
        <f>VLOOKUP(MATCH(K54,'種目表'!$C$42:$C$62,0),'種目表'!$A$42:$D$62,2,FALSE)</f>
        <v>#N/A</v>
      </c>
      <c r="K54" s="367"/>
      <c r="L54" s="318"/>
      <c r="M54" s="318"/>
      <c r="N54" s="319"/>
      <c r="O54" s="317" t="e">
        <f>VLOOKUP(MATCH(P54,'種目表'!$C$42:$C$62,0),'種目表'!$A$42:$D$62,2,FALSE)</f>
        <v>#N/A</v>
      </c>
      <c r="P54" s="367"/>
      <c r="Q54" s="318"/>
      <c r="R54" s="318"/>
      <c r="S54" s="319"/>
      <c r="T54" s="317" t="e">
        <f>VLOOKUP(MATCH(U54,'種目表'!$C$42:$C$62,0),'種目表'!$A$42:$D$62,2,FALSE)</f>
        <v>#N/A</v>
      </c>
      <c r="U54" s="367"/>
      <c r="V54" s="318"/>
      <c r="W54" s="318"/>
      <c r="X54" s="319"/>
      <c r="Y54" s="320"/>
      <c r="Z54" s="321"/>
      <c r="AB54" s="244"/>
      <c r="AC54" s="244">
        <f>IF(C54="","",'定数表'!$P$5)</f>
      </c>
      <c r="AD54" s="244">
        <f t="shared" si="12"/>
        <v>0</v>
      </c>
      <c r="AE54" s="244"/>
      <c r="AF54" s="220">
        <f t="shared" si="13"/>
      </c>
      <c r="AG54" s="220">
        <f t="shared" si="14"/>
      </c>
      <c r="AH54" s="220">
        <f t="shared" si="15"/>
      </c>
    </row>
    <row r="55" spans="1:34" ht="14.25">
      <c r="A55" s="450">
        <f t="shared" si="5"/>
      </c>
      <c r="B55" s="448"/>
      <c r="C55" s="315"/>
      <c r="D55" s="315"/>
      <c r="E55" s="315"/>
      <c r="F55" s="316"/>
      <c r="G55" s="316"/>
      <c r="H55" s="316"/>
      <c r="I55" s="448"/>
      <c r="J55" s="342" t="e">
        <f>VLOOKUP(MATCH(K55,'種目表'!$C$42:$C$62,0),'種目表'!$A$42:$D$62,2,FALSE)</f>
        <v>#N/A</v>
      </c>
      <c r="K55" s="367"/>
      <c r="L55" s="318"/>
      <c r="M55" s="318"/>
      <c r="N55" s="319"/>
      <c r="O55" s="317" t="e">
        <f>VLOOKUP(MATCH(P55,'種目表'!$C$42:$C$62,0),'種目表'!$A$42:$D$62,2,FALSE)</f>
        <v>#N/A</v>
      </c>
      <c r="P55" s="367"/>
      <c r="Q55" s="318"/>
      <c r="R55" s="318"/>
      <c r="S55" s="319"/>
      <c r="T55" s="317" t="e">
        <f>VLOOKUP(MATCH(U55,'種目表'!$C$42:$C$62,0),'種目表'!$A$42:$D$62,2,FALSE)</f>
        <v>#N/A</v>
      </c>
      <c r="U55" s="367"/>
      <c r="V55" s="318"/>
      <c r="W55" s="318"/>
      <c r="X55" s="319"/>
      <c r="Y55" s="320"/>
      <c r="Z55" s="321"/>
      <c r="AB55" s="244"/>
      <c r="AC55" s="244">
        <f>IF(C55="","",'定数表'!$P$5)</f>
      </c>
      <c r="AD55" s="244">
        <f t="shared" si="12"/>
        <v>0</v>
      </c>
      <c r="AE55" s="244"/>
      <c r="AF55" s="220">
        <f t="shared" si="13"/>
      </c>
      <c r="AG55" s="220">
        <f t="shared" si="14"/>
      </c>
      <c r="AH55" s="220">
        <f t="shared" si="15"/>
      </c>
    </row>
    <row r="56" spans="1:34" ht="14.25">
      <c r="A56" s="450">
        <f t="shared" si="5"/>
      </c>
      <c r="B56" s="448"/>
      <c r="C56" s="315"/>
      <c r="D56" s="315"/>
      <c r="E56" s="315"/>
      <c r="F56" s="315"/>
      <c r="G56" s="315"/>
      <c r="H56" s="315"/>
      <c r="I56" s="448"/>
      <c r="J56" s="342" t="e">
        <f>VLOOKUP(MATCH(K56,'種目表'!$C$42:$C$62,0),'種目表'!$A$42:$D$62,2,FALSE)</f>
        <v>#N/A</v>
      </c>
      <c r="K56" s="367"/>
      <c r="L56" s="318"/>
      <c r="M56" s="318"/>
      <c r="N56" s="319"/>
      <c r="O56" s="317" t="e">
        <f>VLOOKUP(MATCH(P56,'種目表'!$C$42:$C$62,0),'種目表'!$A$42:$D$62,2,FALSE)</f>
        <v>#N/A</v>
      </c>
      <c r="P56" s="367"/>
      <c r="Q56" s="318"/>
      <c r="R56" s="318"/>
      <c r="S56" s="319"/>
      <c r="T56" s="317" t="e">
        <f>VLOOKUP(MATCH(U56,'種目表'!$C$42:$C$62,0),'種目表'!$A$42:$D$62,2,FALSE)</f>
        <v>#N/A</v>
      </c>
      <c r="U56" s="367"/>
      <c r="V56" s="318"/>
      <c r="W56" s="318"/>
      <c r="X56" s="319"/>
      <c r="Y56" s="320"/>
      <c r="Z56" s="321"/>
      <c r="AB56" s="244"/>
      <c r="AC56" s="244">
        <f>IF(C56="","",'定数表'!$P$5)</f>
      </c>
      <c r="AD56" s="244">
        <f t="shared" si="12"/>
        <v>0</v>
      </c>
      <c r="AE56" s="244"/>
      <c r="AF56" s="220">
        <f t="shared" si="13"/>
      </c>
      <c r="AG56" s="220">
        <f t="shared" si="14"/>
      </c>
      <c r="AH56" s="220">
        <f t="shared" si="15"/>
      </c>
    </row>
    <row r="57" spans="1:34" ht="14.25">
      <c r="A57" s="450">
        <f t="shared" si="5"/>
      </c>
      <c r="B57" s="448"/>
      <c r="C57" s="315"/>
      <c r="D57" s="315"/>
      <c r="E57" s="315"/>
      <c r="F57" s="316"/>
      <c r="G57" s="316"/>
      <c r="H57" s="316"/>
      <c r="I57" s="448"/>
      <c r="J57" s="342" t="e">
        <f>VLOOKUP(MATCH(K57,'種目表'!$C$42:$C$62,0),'種目表'!$A$42:$D$62,2,FALSE)</f>
        <v>#N/A</v>
      </c>
      <c r="K57" s="367"/>
      <c r="L57" s="318"/>
      <c r="M57" s="318"/>
      <c r="N57" s="319"/>
      <c r="O57" s="317" t="e">
        <f>VLOOKUP(MATCH(P57,'種目表'!$C$42:$C$62,0),'種目表'!$A$42:$D$62,2,FALSE)</f>
        <v>#N/A</v>
      </c>
      <c r="P57" s="367"/>
      <c r="Q57" s="318"/>
      <c r="R57" s="318"/>
      <c r="S57" s="319"/>
      <c r="T57" s="317" t="e">
        <f>VLOOKUP(MATCH(U57,'種目表'!$C$42:$C$62,0),'種目表'!$A$42:$D$62,2,FALSE)</f>
        <v>#N/A</v>
      </c>
      <c r="U57" s="367"/>
      <c r="V57" s="318"/>
      <c r="W57" s="318"/>
      <c r="X57" s="319"/>
      <c r="Y57" s="320"/>
      <c r="Z57" s="321"/>
      <c r="AB57" s="244"/>
      <c r="AC57" s="244">
        <f>IF(C57="","",'定数表'!$P$5)</f>
      </c>
      <c r="AD57" s="244">
        <f t="shared" si="12"/>
        <v>0</v>
      </c>
      <c r="AE57" s="244"/>
      <c r="AF57" s="220">
        <f t="shared" si="13"/>
      </c>
      <c r="AG57" s="220">
        <f t="shared" si="14"/>
      </c>
      <c r="AH57" s="220">
        <f t="shared" si="15"/>
      </c>
    </row>
    <row r="58" spans="1:34" ht="14.25">
      <c r="A58" s="450">
        <f t="shared" si="5"/>
      </c>
      <c r="B58" s="448"/>
      <c r="C58" s="315"/>
      <c r="D58" s="315"/>
      <c r="E58" s="315"/>
      <c r="F58" s="316"/>
      <c r="G58" s="316"/>
      <c r="H58" s="316"/>
      <c r="I58" s="448"/>
      <c r="J58" s="342" t="e">
        <f>VLOOKUP(MATCH(K58,'種目表'!$C$42:$C$62,0),'種目表'!$A$42:$D$62,2,FALSE)</f>
        <v>#N/A</v>
      </c>
      <c r="K58" s="367"/>
      <c r="L58" s="318"/>
      <c r="M58" s="318"/>
      <c r="N58" s="319"/>
      <c r="O58" s="317" t="e">
        <f>VLOOKUP(MATCH(P58,'種目表'!$C$42:$C$62,0),'種目表'!$A$42:$D$62,2,FALSE)</f>
        <v>#N/A</v>
      </c>
      <c r="P58" s="367"/>
      <c r="Q58" s="318"/>
      <c r="R58" s="318"/>
      <c r="S58" s="319"/>
      <c r="T58" s="317" t="e">
        <f>VLOOKUP(MATCH(U58,'種目表'!$C$42:$C$62,0),'種目表'!$A$42:$D$62,2,FALSE)</f>
        <v>#N/A</v>
      </c>
      <c r="U58" s="367"/>
      <c r="V58" s="318"/>
      <c r="W58" s="318"/>
      <c r="X58" s="319"/>
      <c r="Y58" s="320"/>
      <c r="Z58" s="321"/>
      <c r="AB58" s="244"/>
      <c r="AC58" s="244">
        <f>IF(C58="","",'定数表'!$P$5)</f>
      </c>
      <c r="AD58" s="244">
        <f t="shared" si="12"/>
        <v>0</v>
      </c>
      <c r="AE58" s="244"/>
      <c r="AF58" s="220">
        <f t="shared" si="13"/>
      </c>
      <c r="AG58" s="220">
        <f t="shared" si="14"/>
      </c>
      <c r="AH58" s="220">
        <f t="shared" si="15"/>
      </c>
    </row>
    <row r="59" spans="1:34" ht="14.25">
      <c r="A59" s="450">
        <f t="shared" si="5"/>
      </c>
      <c r="B59" s="448"/>
      <c r="C59" s="315"/>
      <c r="D59" s="315"/>
      <c r="E59" s="315"/>
      <c r="F59" s="315"/>
      <c r="G59" s="315"/>
      <c r="H59" s="315"/>
      <c r="I59" s="448"/>
      <c r="J59" s="342" t="e">
        <f>VLOOKUP(MATCH(K59,'種目表'!$C$42:$C$62,0),'種目表'!$A$42:$D$62,2,FALSE)</f>
        <v>#N/A</v>
      </c>
      <c r="K59" s="367"/>
      <c r="L59" s="318"/>
      <c r="M59" s="318"/>
      <c r="N59" s="319"/>
      <c r="O59" s="317" t="e">
        <f>VLOOKUP(MATCH(P59,'種目表'!$C$42:$C$62,0),'種目表'!$A$42:$D$62,2,FALSE)</f>
        <v>#N/A</v>
      </c>
      <c r="P59" s="367"/>
      <c r="Q59" s="318"/>
      <c r="R59" s="318"/>
      <c r="S59" s="319"/>
      <c r="T59" s="317" t="e">
        <f>VLOOKUP(MATCH(U59,'種目表'!$C$42:$C$62,0),'種目表'!$A$42:$D$62,2,FALSE)</f>
        <v>#N/A</v>
      </c>
      <c r="U59" s="367"/>
      <c r="V59" s="318"/>
      <c r="W59" s="318"/>
      <c r="X59" s="319"/>
      <c r="Y59" s="320"/>
      <c r="Z59" s="321"/>
      <c r="AB59" s="244"/>
      <c r="AC59" s="244">
        <f>IF(C59="","",'定数表'!$P$5)</f>
      </c>
      <c r="AD59" s="244">
        <f t="shared" si="12"/>
        <v>0</v>
      </c>
      <c r="AE59" s="244"/>
      <c r="AF59" s="220">
        <f t="shared" si="13"/>
      </c>
      <c r="AG59" s="220">
        <f t="shared" si="14"/>
      </c>
      <c r="AH59" s="220">
        <f t="shared" si="15"/>
      </c>
    </row>
    <row r="60" spans="1:34" ht="14.25">
      <c r="A60" s="451">
        <f t="shared" si="5"/>
      </c>
      <c r="B60" s="449"/>
      <c r="C60" s="322"/>
      <c r="D60" s="322"/>
      <c r="E60" s="322"/>
      <c r="F60" s="323"/>
      <c r="G60" s="323"/>
      <c r="H60" s="323"/>
      <c r="I60" s="449"/>
      <c r="J60" s="343" t="e">
        <f>VLOOKUP(MATCH(K60,'種目表'!$C$42:$C$62,0),'種目表'!$A$42:$D$62,2,FALSE)</f>
        <v>#N/A</v>
      </c>
      <c r="K60" s="368"/>
      <c r="L60" s="325"/>
      <c r="M60" s="325"/>
      <c r="N60" s="326"/>
      <c r="O60" s="324" t="e">
        <f>VLOOKUP(MATCH(P60,'種目表'!$C$42:$C$62,0),'種目表'!$A$42:$D$62,2,FALSE)</f>
        <v>#N/A</v>
      </c>
      <c r="P60" s="368"/>
      <c r="Q60" s="325"/>
      <c r="R60" s="325"/>
      <c r="S60" s="326"/>
      <c r="T60" s="324" t="e">
        <f>VLOOKUP(MATCH(U60,'種目表'!$C$42:$C$62,0),'種目表'!$A$42:$D$62,2,FALSE)</f>
        <v>#N/A</v>
      </c>
      <c r="U60" s="368"/>
      <c r="V60" s="325"/>
      <c r="W60" s="325"/>
      <c r="X60" s="326"/>
      <c r="Y60" s="327"/>
      <c r="Z60" s="328"/>
      <c r="AB60" s="245"/>
      <c r="AC60" s="245">
        <f>IF(C60="","",'定数表'!$P$5)</f>
      </c>
      <c r="AD60" s="245">
        <f t="shared" si="12"/>
        <v>0</v>
      </c>
      <c r="AE60" s="245"/>
      <c r="AF60" s="220">
        <f t="shared" si="13"/>
      </c>
      <c r="AG60" s="220">
        <f t="shared" si="14"/>
      </c>
      <c r="AH60" s="220">
        <f t="shared" si="15"/>
      </c>
    </row>
    <row r="61" spans="1:34" ht="14.25">
      <c r="A61" s="387">
        <f t="shared" si="5"/>
      </c>
      <c r="B61" s="447"/>
      <c r="C61" s="308"/>
      <c r="D61" s="308"/>
      <c r="E61" s="308"/>
      <c r="F61" s="308"/>
      <c r="G61" s="308"/>
      <c r="H61" s="308"/>
      <c r="I61" s="447"/>
      <c r="J61" s="341" t="e">
        <f>VLOOKUP(MATCH(K61,'種目表'!$C$42:$C$62,0),'種目表'!$A$42:$D$62,2,FALSE)</f>
        <v>#N/A</v>
      </c>
      <c r="K61" s="366"/>
      <c r="L61" s="311"/>
      <c r="M61" s="311"/>
      <c r="N61" s="312"/>
      <c r="O61" s="310" t="e">
        <f>VLOOKUP(MATCH(P61,'種目表'!$C$42:$C$62,0),'種目表'!$A$42:$D$62,2,FALSE)</f>
        <v>#N/A</v>
      </c>
      <c r="P61" s="366"/>
      <c r="Q61" s="311"/>
      <c r="R61" s="311"/>
      <c r="S61" s="312"/>
      <c r="T61" s="310" t="e">
        <f>VLOOKUP(MATCH(U61,'種目表'!$C$42:$C$62,0),'種目表'!$A$42:$D$62,2,FALSE)</f>
        <v>#N/A</v>
      </c>
      <c r="U61" s="366"/>
      <c r="V61" s="311"/>
      <c r="W61" s="311"/>
      <c r="X61" s="312"/>
      <c r="Y61" s="313"/>
      <c r="Z61" s="314"/>
      <c r="AB61" s="243"/>
      <c r="AC61" s="243">
        <f>IF(C61="","",'定数表'!$P$5)</f>
      </c>
      <c r="AD61" s="243">
        <f t="shared" si="12"/>
        <v>0</v>
      </c>
      <c r="AE61" s="243"/>
      <c r="AF61" s="220">
        <f t="shared" si="13"/>
      </c>
      <c r="AG61" s="220">
        <f t="shared" si="14"/>
      </c>
      <c r="AH61" s="220">
        <f t="shared" si="15"/>
      </c>
    </row>
    <row r="62" spans="1:34" ht="14.25">
      <c r="A62" s="450">
        <f t="shared" si="5"/>
      </c>
      <c r="B62" s="448"/>
      <c r="C62" s="315"/>
      <c r="D62" s="315"/>
      <c r="E62" s="315"/>
      <c r="F62" s="315"/>
      <c r="G62" s="315"/>
      <c r="H62" s="315"/>
      <c r="I62" s="448"/>
      <c r="J62" s="342" t="e">
        <f>VLOOKUP(MATCH(K62,'種目表'!$C$42:$C$62,0),'種目表'!$A$42:$D$62,2,FALSE)</f>
        <v>#N/A</v>
      </c>
      <c r="K62" s="367"/>
      <c r="L62" s="318"/>
      <c r="M62" s="318"/>
      <c r="N62" s="319"/>
      <c r="O62" s="317" t="e">
        <f>VLOOKUP(MATCH(P62,'種目表'!$C$42:$C$62,0),'種目表'!$A$42:$D$62,2,FALSE)</f>
        <v>#N/A</v>
      </c>
      <c r="P62" s="367"/>
      <c r="Q62" s="318"/>
      <c r="R62" s="318"/>
      <c r="S62" s="319"/>
      <c r="T62" s="317" t="e">
        <f>VLOOKUP(MATCH(U62,'種目表'!$C$42:$C$62,0),'種目表'!$A$42:$D$62,2,FALSE)</f>
        <v>#N/A</v>
      </c>
      <c r="U62" s="367"/>
      <c r="V62" s="318"/>
      <c r="W62" s="318"/>
      <c r="X62" s="319"/>
      <c r="Y62" s="320"/>
      <c r="Z62" s="321"/>
      <c r="AB62" s="244"/>
      <c r="AC62" s="244">
        <f>IF(C62="","",'定数表'!$P$5)</f>
      </c>
      <c r="AD62" s="244">
        <f t="shared" si="12"/>
        <v>0</v>
      </c>
      <c r="AE62" s="244"/>
      <c r="AF62" s="220">
        <f t="shared" si="13"/>
      </c>
      <c r="AG62" s="220">
        <f t="shared" si="14"/>
      </c>
      <c r="AH62" s="220">
        <f t="shared" si="15"/>
      </c>
    </row>
    <row r="63" spans="1:34" ht="14.25">
      <c r="A63" s="450">
        <f t="shared" si="5"/>
      </c>
      <c r="B63" s="448"/>
      <c r="C63" s="315"/>
      <c r="D63" s="315"/>
      <c r="E63" s="315"/>
      <c r="F63" s="315"/>
      <c r="G63" s="315"/>
      <c r="H63" s="315"/>
      <c r="I63" s="448"/>
      <c r="J63" s="342" t="e">
        <f>VLOOKUP(MATCH(K63,'種目表'!$C$42:$C$62,0),'種目表'!$A$42:$D$62,2,FALSE)</f>
        <v>#N/A</v>
      </c>
      <c r="K63" s="367"/>
      <c r="L63" s="318"/>
      <c r="M63" s="318"/>
      <c r="N63" s="319"/>
      <c r="O63" s="317" t="e">
        <f>VLOOKUP(MATCH(P63,'種目表'!$C$42:$C$62,0),'種目表'!$A$42:$D$62,2,FALSE)</f>
        <v>#N/A</v>
      </c>
      <c r="P63" s="367"/>
      <c r="Q63" s="318"/>
      <c r="R63" s="318"/>
      <c r="S63" s="319"/>
      <c r="T63" s="317" t="e">
        <f>VLOOKUP(MATCH(U63,'種目表'!$C$42:$C$62,0),'種目表'!$A$42:$D$62,2,FALSE)</f>
        <v>#N/A</v>
      </c>
      <c r="U63" s="367"/>
      <c r="V63" s="318"/>
      <c r="W63" s="318"/>
      <c r="X63" s="319"/>
      <c r="Y63" s="320"/>
      <c r="Z63" s="321"/>
      <c r="AB63" s="244"/>
      <c r="AC63" s="244">
        <f>IF(C63="","",'定数表'!$P$5)</f>
      </c>
      <c r="AD63" s="244">
        <f t="shared" si="12"/>
        <v>0</v>
      </c>
      <c r="AE63" s="244"/>
      <c r="AF63" s="220">
        <f t="shared" si="13"/>
      </c>
      <c r="AG63" s="220">
        <f t="shared" si="14"/>
      </c>
      <c r="AH63" s="220">
        <f t="shared" si="15"/>
      </c>
    </row>
    <row r="64" spans="1:34" ht="14.25">
      <c r="A64" s="450">
        <f t="shared" si="5"/>
      </c>
      <c r="B64" s="448"/>
      <c r="C64" s="315"/>
      <c r="D64" s="315"/>
      <c r="E64" s="315"/>
      <c r="F64" s="315"/>
      <c r="G64" s="315"/>
      <c r="H64" s="315"/>
      <c r="I64" s="448"/>
      <c r="J64" s="342" t="e">
        <f>VLOOKUP(MATCH(K64,'種目表'!$C$42:$C$62,0),'種目表'!$A$42:$D$62,2,FALSE)</f>
        <v>#N/A</v>
      </c>
      <c r="K64" s="367"/>
      <c r="L64" s="318"/>
      <c r="M64" s="318"/>
      <c r="N64" s="319"/>
      <c r="O64" s="317" t="e">
        <f>VLOOKUP(MATCH(P64,'種目表'!$C$42:$C$62,0),'種目表'!$A$42:$D$62,2,FALSE)</f>
        <v>#N/A</v>
      </c>
      <c r="P64" s="367"/>
      <c r="Q64" s="318"/>
      <c r="R64" s="318"/>
      <c r="S64" s="319"/>
      <c r="T64" s="317" t="e">
        <f>VLOOKUP(MATCH(U64,'種目表'!$C$42:$C$62,0),'種目表'!$A$42:$D$62,2,FALSE)</f>
        <v>#N/A</v>
      </c>
      <c r="U64" s="367"/>
      <c r="V64" s="318"/>
      <c r="W64" s="318"/>
      <c r="X64" s="319"/>
      <c r="Y64" s="320"/>
      <c r="Z64" s="321"/>
      <c r="AB64" s="244"/>
      <c r="AC64" s="244">
        <f>IF(C64="","",'定数表'!$P$5)</f>
      </c>
      <c r="AD64" s="244">
        <f t="shared" si="12"/>
        <v>0</v>
      </c>
      <c r="AE64" s="244"/>
      <c r="AF64" s="220">
        <f t="shared" si="13"/>
      </c>
      <c r="AG64" s="220">
        <f t="shared" si="14"/>
      </c>
      <c r="AH64" s="220">
        <f t="shared" si="15"/>
      </c>
    </row>
    <row r="65" spans="1:34" ht="14.25">
      <c r="A65" s="450">
        <f t="shared" si="5"/>
      </c>
      <c r="B65" s="448"/>
      <c r="C65" s="315"/>
      <c r="D65" s="315"/>
      <c r="E65" s="315"/>
      <c r="F65" s="316"/>
      <c r="G65" s="316"/>
      <c r="H65" s="316"/>
      <c r="I65" s="448"/>
      <c r="J65" s="342" t="e">
        <f>VLOOKUP(MATCH(K65,'種目表'!$C$42:$C$62,0),'種目表'!$A$42:$D$62,2,FALSE)</f>
        <v>#N/A</v>
      </c>
      <c r="K65" s="367"/>
      <c r="L65" s="318"/>
      <c r="M65" s="318"/>
      <c r="N65" s="319"/>
      <c r="O65" s="317" t="e">
        <f>VLOOKUP(MATCH(P65,'種目表'!$C$42:$C$62,0),'種目表'!$A$42:$D$62,2,FALSE)</f>
        <v>#N/A</v>
      </c>
      <c r="P65" s="367"/>
      <c r="Q65" s="318"/>
      <c r="R65" s="318"/>
      <c r="S65" s="319"/>
      <c r="T65" s="317" t="e">
        <f>VLOOKUP(MATCH(U65,'種目表'!$C$42:$C$62,0),'種目表'!$A$42:$D$62,2,FALSE)</f>
        <v>#N/A</v>
      </c>
      <c r="U65" s="367"/>
      <c r="V65" s="318"/>
      <c r="W65" s="318"/>
      <c r="X65" s="319"/>
      <c r="Y65" s="320"/>
      <c r="Z65" s="321"/>
      <c r="AB65" s="244"/>
      <c r="AC65" s="244">
        <f>IF(C65="","",'定数表'!$P$5)</f>
      </c>
      <c r="AD65" s="244">
        <f t="shared" si="12"/>
        <v>0</v>
      </c>
      <c r="AE65" s="244"/>
      <c r="AF65" s="220">
        <f t="shared" si="13"/>
      </c>
      <c r="AG65" s="220">
        <f t="shared" si="14"/>
      </c>
      <c r="AH65" s="220">
        <f t="shared" si="15"/>
      </c>
    </row>
    <row r="66" spans="1:34" ht="14.25">
      <c r="A66" s="450">
        <f t="shared" si="5"/>
      </c>
      <c r="B66" s="448"/>
      <c r="C66" s="315"/>
      <c r="D66" s="315"/>
      <c r="E66" s="315"/>
      <c r="F66" s="315"/>
      <c r="G66" s="315"/>
      <c r="H66" s="315"/>
      <c r="I66" s="448"/>
      <c r="J66" s="342" t="e">
        <f>VLOOKUP(MATCH(K66,'種目表'!$C$42:$C$62,0),'種目表'!$A$42:$D$62,2,FALSE)</f>
        <v>#N/A</v>
      </c>
      <c r="K66" s="367"/>
      <c r="L66" s="318"/>
      <c r="M66" s="318"/>
      <c r="N66" s="319"/>
      <c r="O66" s="317" t="e">
        <f>VLOOKUP(MATCH(P66,'種目表'!$C$42:$C$62,0),'種目表'!$A$42:$D$62,2,FALSE)</f>
        <v>#N/A</v>
      </c>
      <c r="P66" s="367"/>
      <c r="Q66" s="318"/>
      <c r="R66" s="318"/>
      <c r="S66" s="319"/>
      <c r="T66" s="317" t="e">
        <f>VLOOKUP(MATCH(U66,'種目表'!$C$42:$C$62,0),'種目表'!$A$42:$D$62,2,FALSE)</f>
        <v>#N/A</v>
      </c>
      <c r="U66" s="367"/>
      <c r="V66" s="318"/>
      <c r="W66" s="318"/>
      <c r="X66" s="319"/>
      <c r="Y66" s="320"/>
      <c r="Z66" s="321"/>
      <c r="AB66" s="244"/>
      <c r="AC66" s="244">
        <f>IF(C66="","",'定数表'!$P$5)</f>
      </c>
      <c r="AD66" s="244">
        <f t="shared" si="12"/>
        <v>0</v>
      </c>
      <c r="AE66" s="244"/>
      <c r="AF66" s="220">
        <f t="shared" si="13"/>
      </c>
      <c r="AG66" s="220">
        <f t="shared" si="14"/>
      </c>
      <c r="AH66" s="220">
        <f t="shared" si="15"/>
      </c>
    </row>
    <row r="67" spans="1:34" ht="14.25">
      <c r="A67" s="450">
        <f t="shared" si="5"/>
      </c>
      <c r="B67" s="448"/>
      <c r="C67" s="315"/>
      <c r="D67" s="315"/>
      <c r="E67" s="315"/>
      <c r="F67" s="316"/>
      <c r="G67" s="316"/>
      <c r="H67" s="316"/>
      <c r="I67" s="448"/>
      <c r="J67" s="342" t="e">
        <f>VLOOKUP(MATCH(K67,'種目表'!$C$42:$C$62,0),'種目表'!$A$42:$D$62,2,FALSE)</f>
        <v>#N/A</v>
      </c>
      <c r="K67" s="367"/>
      <c r="L67" s="318"/>
      <c r="M67" s="318"/>
      <c r="N67" s="319"/>
      <c r="O67" s="317" t="e">
        <f>VLOOKUP(MATCH(P67,'種目表'!$C$42:$C$62,0),'種目表'!$A$42:$D$62,2,FALSE)</f>
        <v>#N/A</v>
      </c>
      <c r="P67" s="367"/>
      <c r="Q67" s="318"/>
      <c r="R67" s="318"/>
      <c r="S67" s="319"/>
      <c r="T67" s="317" t="e">
        <f>VLOOKUP(MATCH(U67,'種目表'!$C$42:$C$62,0),'種目表'!$A$42:$D$62,2,FALSE)</f>
        <v>#N/A</v>
      </c>
      <c r="U67" s="367"/>
      <c r="V67" s="318"/>
      <c r="W67" s="318"/>
      <c r="X67" s="319"/>
      <c r="Y67" s="320"/>
      <c r="Z67" s="321"/>
      <c r="AB67" s="244"/>
      <c r="AC67" s="244">
        <f>IF(C67="","",'定数表'!$P$5)</f>
      </c>
      <c r="AD67" s="244">
        <f t="shared" si="12"/>
        <v>0</v>
      </c>
      <c r="AE67" s="244"/>
      <c r="AF67" s="220">
        <f t="shared" si="13"/>
      </c>
      <c r="AG67" s="220">
        <f t="shared" si="14"/>
      </c>
      <c r="AH67" s="220">
        <f t="shared" si="15"/>
      </c>
    </row>
    <row r="68" spans="1:34" ht="14.25">
      <c r="A68" s="450">
        <f t="shared" si="5"/>
      </c>
      <c r="B68" s="448"/>
      <c r="C68" s="315"/>
      <c r="D68" s="315"/>
      <c r="E68" s="315"/>
      <c r="F68" s="316"/>
      <c r="G68" s="316"/>
      <c r="H68" s="316"/>
      <c r="I68" s="448"/>
      <c r="J68" s="342" t="e">
        <f>VLOOKUP(MATCH(K68,'種目表'!$C$42:$C$62,0),'種目表'!$A$42:$D$62,2,FALSE)</f>
        <v>#N/A</v>
      </c>
      <c r="K68" s="367"/>
      <c r="L68" s="318"/>
      <c r="M68" s="318"/>
      <c r="N68" s="319"/>
      <c r="O68" s="317" t="e">
        <f>VLOOKUP(MATCH(P68,'種目表'!$C$42:$C$62,0),'種目表'!$A$42:$D$62,2,FALSE)</f>
        <v>#N/A</v>
      </c>
      <c r="P68" s="367"/>
      <c r="Q68" s="318"/>
      <c r="R68" s="318"/>
      <c r="S68" s="319"/>
      <c r="T68" s="317" t="e">
        <f>VLOOKUP(MATCH(U68,'種目表'!$C$42:$C$62,0),'種目表'!$A$42:$D$62,2,FALSE)</f>
        <v>#N/A</v>
      </c>
      <c r="U68" s="367"/>
      <c r="V68" s="318"/>
      <c r="W68" s="318"/>
      <c r="X68" s="319"/>
      <c r="Y68" s="320"/>
      <c r="Z68" s="321"/>
      <c r="AB68" s="244"/>
      <c r="AC68" s="244">
        <f>IF(C68="","",'定数表'!$P$5)</f>
      </c>
      <c r="AD68" s="244">
        <f t="shared" si="12"/>
        <v>0</v>
      </c>
      <c r="AE68" s="244"/>
      <c r="AF68" s="220">
        <f t="shared" si="13"/>
      </c>
      <c r="AG68" s="220">
        <f t="shared" si="14"/>
      </c>
      <c r="AH68" s="220">
        <f t="shared" si="15"/>
      </c>
    </row>
    <row r="69" spans="1:34" ht="14.25">
      <c r="A69" s="450">
        <f t="shared" si="5"/>
      </c>
      <c r="B69" s="448"/>
      <c r="C69" s="315"/>
      <c r="D69" s="315"/>
      <c r="E69" s="315"/>
      <c r="F69" s="315"/>
      <c r="G69" s="315"/>
      <c r="H69" s="315"/>
      <c r="I69" s="448"/>
      <c r="J69" s="342" t="e">
        <f>VLOOKUP(MATCH(K69,'種目表'!$C$42:$C$62,0),'種目表'!$A$42:$D$62,2,FALSE)</f>
        <v>#N/A</v>
      </c>
      <c r="K69" s="367"/>
      <c r="L69" s="318"/>
      <c r="M69" s="318"/>
      <c r="N69" s="319"/>
      <c r="O69" s="317" t="e">
        <f>VLOOKUP(MATCH(P69,'種目表'!$C$42:$C$62,0),'種目表'!$A$42:$D$62,2,FALSE)</f>
        <v>#N/A</v>
      </c>
      <c r="P69" s="367"/>
      <c r="Q69" s="318"/>
      <c r="R69" s="318"/>
      <c r="S69" s="319"/>
      <c r="T69" s="317" t="e">
        <f>VLOOKUP(MATCH(U69,'種目表'!$C$42:$C$62,0),'種目表'!$A$42:$D$62,2,FALSE)</f>
        <v>#N/A</v>
      </c>
      <c r="U69" s="367"/>
      <c r="V69" s="318"/>
      <c r="W69" s="318"/>
      <c r="X69" s="319"/>
      <c r="Y69" s="320"/>
      <c r="Z69" s="321"/>
      <c r="AB69" s="244"/>
      <c r="AC69" s="244">
        <f>IF(C69="","",'定数表'!$P$5)</f>
      </c>
      <c r="AD69" s="244">
        <f t="shared" si="12"/>
        <v>0</v>
      </c>
      <c r="AE69" s="244"/>
      <c r="AF69" s="220">
        <f t="shared" si="13"/>
      </c>
      <c r="AG69" s="220">
        <f t="shared" si="14"/>
      </c>
      <c r="AH69" s="220">
        <f t="shared" si="15"/>
      </c>
    </row>
    <row r="70" spans="1:34" ht="14.25">
      <c r="A70" s="451">
        <f t="shared" si="5"/>
      </c>
      <c r="B70" s="449"/>
      <c r="C70" s="322"/>
      <c r="D70" s="322"/>
      <c r="E70" s="322"/>
      <c r="F70" s="323"/>
      <c r="G70" s="323"/>
      <c r="H70" s="323"/>
      <c r="I70" s="449"/>
      <c r="J70" s="343" t="e">
        <f>VLOOKUP(MATCH(K70,'種目表'!$C$42:$C$62,0),'種目表'!$A$42:$D$62,2,FALSE)</f>
        <v>#N/A</v>
      </c>
      <c r="K70" s="368"/>
      <c r="L70" s="325"/>
      <c r="M70" s="325"/>
      <c r="N70" s="326"/>
      <c r="O70" s="324" t="e">
        <f>VLOOKUP(MATCH(P70,'種目表'!$C$42:$C$62,0),'種目表'!$A$42:$D$62,2,FALSE)</f>
        <v>#N/A</v>
      </c>
      <c r="P70" s="368"/>
      <c r="Q70" s="325"/>
      <c r="R70" s="325"/>
      <c r="S70" s="326"/>
      <c r="T70" s="324" t="e">
        <f>VLOOKUP(MATCH(U70,'種目表'!$C$42:$C$62,0),'種目表'!$A$42:$D$62,2,FALSE)</f>
        <v>#N/A</v>
      </c>
      <c r="U70" s="368"/>
      <c r="V70" s="325"/>
      <c r="W70" s="325"/>
      <c r="X70" s="326"/>
      <c r="Y70" s="327"/>
      <c r="Z70" s="328"/>
      <c r="AB70" s="245"/>
      <c r="AC70" s="245">
        <f>IF(C70="","",'定数表'!$P$5)</f>
      </c>
      <c r="AD70" s="245">
        <f t="shared" si="12"/>
        <v>0</v>
      </c>
      <c r="AE70" s="245"/>
      <c r="AF70" s="220">
        <f t="shared" si="13"/>
      </c>
      <c r="AG70" s="220">
        <f t="shared" si="14"/>
      </c>
      <c r="AH70" s="220">
        <f t="shared" si="15"/>
      </c>
    </row>
    <row r="71" spans="1:34" ht="14.25">
      <c r="A71" s="387">
        <f t="shared" si="5"/>
      </c>
      <c r="B71" s="447"/>
      <c r="C71" s="308"/>
      <c r="D71" s="308"/>
      <c r="E71" s="308"/>
      <c r="F71" s="308"/>
      <c r="G71" s="308"/>
      <c r="H71" s="308"/>
      <c r="I71" s="447"/>
      <c r="J71" s="341" t="e">
        <f>VLOOKUP(MATCH(K71,'種目表'!$C$42:$C$62,0),'種目表'!$A$42:$D$62,2,FALSE)</f>
        <v>#N/A</v>
      </c>
      <c r="K71" s="366"/>
      <c r="L71" s="311"/>
      <c r="M71" s="311"/>
      <c r="N71" s="312"/>
      <c r="O71" s="310" t="e">
        <f>VLOOKUP(MATCH(P71,'種目表'!$C$42:$C$62,0),'種目表'!$A$42:$D$62,2,FALSE)</f>
        <v>#N/A</v>
      </c>
      <c r="P71" s="366"/>
      <c r="Q71" s="311"/>
      <c r="R71" s="311"/>
      <c r="S71" s="312"/>
      <c r="T71" s="310" t="e">
        <f>VLOOKUP(MATCH(U71,'種目表'!$C$42:$C$62,0),'種目表'!$A$42:$D$62,2,FALSE)</f>
        <v>#N/A</v>
      </c>
      <c r="U71" s="366"/>
      <c r="V71" s="311"/>
      <c r="W71" s="311"/>
      <c r="X71" s="312"/>
      <c r="Y71" s="313"/>
      <c r="Z71" s="314"/>
      <c r="AB71" s="243"/>
      <c r="AC71" s="243">
        <f>IF(C71="","",'定数表'!$P$5)</f>
      </c>
      <c r="AD71" s="243">
        <f t="shared" si="12"/>
        <v>0</v>
      </c>
      <c r="AE71" s="243"/>
      <c r="AF71" s="220">
        <f t="shared" si="13"/>
      </c>
      <c r="AG71" s="220">
        <f t="shared" si="14"/>
      </c>
      <c r="AH71" s="220">
        <f t="shared" si="15"/>
      </c>
    </row>
    <row r="72" spans="1:34" ht="14.25">
      <c r="A72" s="450">
        <f t="shared" si="5"/>
      </c>
      <c r="B72" s="448"/>
      <c r="C72" s="315"/>
      <c r="D72" s="315"/>
      <c r="E72" s="315"/>
      <c r="F72" s="315"/>
      <c r="G72" s="315"/>
      <c r="H72" s="315"/>
      <c r="I72" s="448"/>
      <c r="J72" s="342" t="e">
        <f>VLOOKUP(MATCH(K72,'種目表'!$C$42:$C$62,0),'種目表'!$A$42:$D$62,2,FALSE)</f>
        <v>#N/A</v>
      </c>
      <c r="K72" s="367"/>
      <c r="L72" s="318"/>
      <c r="M72" s="318"/>
      <c r="N72" s="319"/>
      <c r="O72" s="317" t="e">
        <f>VLOOKUP(MATCH(P72,'種目表'!$C$42:$C$62,0),'種目表'!$A$42:$D$62,2,FALSE)</f>
        <v>#N/A</v>
      </c>
      <c r="P72" s="367"/>
      <c r="Q72" s="318"/>
      <c r="R72" s="318"/>
      <c r="S72" s="319"/>
      <c r="T72" s="317" t="e">
        <f>VLOOKUP(MATCH(U72,'種目表'!$C$42:$C$62,0),'種目表'!$A$42:$D$62,2,FALSE)</f>
        <v>#N/A</v>
      </c>
      <c r="U72" s="367"/>
      <c r="V72" s="318"/>
      <c r="W72" s="318"/>
      <c r="X72" s="319"/>
      <c r="Y72" s="320"/>
      <c r="Z72" s="321"/>
      <c r="AB72" s="244"/>
      <c r="AC72" s="244">
        <f>IF(C72="","",'定数表'!$P$5)</f>
      </c>
      <c r="AD72" s="244">
        <f t="shared" si="12"/>
        <v>0</v>
      </c>
      <c r="AE72" s="244"/>
      <c r="AF72" s="220">
        <f t="shared" si="13"/>
      </c>
      <c r="AG72" s="220">
        <f t="shared" si="14"/>
      </c>
      <c r="AH72" s="220">
        <f t="shared" si="15"/>
      </c>
    </row>
    <row r="73" spans="1:34" ht="14.25">
      <c r="A73" s="450">
        <f t="shared" si="5"/>
      </c>
      <c r="B73" s="448"/>
      <c r="C73" s="315"/>
      <c r="D73" s="315"/>
      <c r="E73" s="315"/>
      <c r="F73" s="315"/>
      <c r="G73" s="315"/>
      <c r="H73" s="315"/>
      <c r="I73" s="448"/>
      <c r="J73" s="342" t="e">
        <f>VLOOKUP(MATCH(K73,'種目表'!$C$42:$C$62,0),'種目表'!$A$42:$D$62,2,FALSE)</f>
        <v>#N/A</v>
      </c>
      <c r="K73" s="367"/>
      <c r="L73" s="318"/>
      <c r="M73" s="318"/>
      <c r="N73" s="319"/>
      <c r="O73" s="317" t="e">
        <f>VLOOKUP(MATCH(P73,'種目表'!$C$42:$C$62,0),'種目表'!$A$42:$D$62,2,FALSE)</f>
        <v>#N/A</v>
      </c>
      <c r="P73" s="367"/>
      <c r="Q73" s="318"/>
      <c r="R73" s="318"/>
      <c r="S73" s="319"/>
      <c r="T73" s="317" t="e">
        <f>VLOOKUP(MATCH(U73,'種目表'!$C$42:$C$62,0),'種目表'!$A$42:$D$62,2,FALSE)</f>
        <v>#N/A</v>
      </c>
      <c r="U73" s="367"/>
      <c r="V73" s="318"/>
      <c r="W73" s="318"/>
      <c r="X73" s="319"/>
      <c r="Y73" s="320"/>
      <c r="Z73" s="321"/>
      <c r="AB73" s="244"/>
      <c r="AC73" s="244">
        <f>IF(C73="","",'定数表'!$P$5)</f>
      </c>
      <c r="AD73" s="244">
        <f t="shared" si="12"/>
        <v>0</v>
      </c>
      <c r="AE73" s="244"/>
      <c r="AF73" s="220">
        <f t="shared" si="13"/>
      </c>
      <c r="AG73" s="220">
        <f t="shared" si="14"/>
      </c>
      <c r="AH73" s="220">
        <f t="shared" si="15"/>
      </c>
    </row>
    <row r="74" spans="1:34" ht="14.25">
      <c r="A74" s="450">
        <f t="shared" si="5"/>
      </c>
      <c r="B74" s="448"/>
      <c r="C74" s="315"/>
      <c r="D74" s="315"/>
      <c r="E74" s="315"/>
      <c r="F74" s="315"/>
      <c r="G74" s="315"/>
      <c r="H74" s="315"/>
      <c r="I74" s="448"/>
      <c r="J74" s="342" t="e">
        <f>VLOOKUP(MATCH(K74,'種目表'!$C$42:$C$62,0),'種目表'!$A$42:$D$62,2,FALSE)</f>
        <v>#N/A</v>
      </c>
      <c r="K74" s="367"/>
      <c r="L74" s="318"/>
      <c r="M74" s="318"/>
      <c r="N74" s="319"/>
      <c r="O74" s="317" t="e">
        <f>VLOOKUP(MATCH(P74,'種目表'!$C$42:$C$62,0),'種目表'!$A$42:$D$62,2,FALSE)</f>
        <v>#N/A</v>
      </c>
      <c r="P74" s="367"/>
      <c r="Q74" s="318"/>
      <c r="R74" s="318"/>
      <c r="S74" s="319"/>
      <c r="T74" s="317" t="e">
        <f>VLOOKUP(MATCH(U74,'種目表'!$C$42:$C$62,0),'種目表'!$A$42:$D$62,2,FALSE)</f>
        <v>#N/A</v>
      </c>
      <c r="U74" s="367"/>
      <c r="V74" s="318"/>
      <c r="W74" s="318"/>
      <c r="X74" s="319"/>
      <c r="Y74" s="320"/>
      <c r="Z74" s="321"/>
      <c r="AB74" s="244"/>
      <c r="AC74" s="244">
        <f>IF(C74="","",'定数表'!$P$5)</f>
      </c>
      <c r="AD74" s="244">
        <f t="shared" si="12"/>
        <v>0</v>
      </c>
      <c r="AE74" s="244"/>
      <c r="AF74" s="220">
        <f t="shared" si="13"/>
      </c>
      <c r="AG74" s="220">
        <f t="shared" si="14"/>
      </c>
      <c r="AH74" s="220">
        <f t="shared" si="15"/>
      </c>
    </row>
    <row r="75" spans="1:34" ht="14.25">
      <c r="A75" s="450">
        <f t="shared" si="5"/>
      </c>
      <c r="B75" s="448"/>
      <c r="C75" s="315"/>
      <c r="D75" s="315"/>
      <c r="E75" s="315"/>
      <c r="F75" s="316"/>
      <c r="G75" s="316"/>
      <c r="H75" s="316"/>
      <c r="I75" s="448"/>
      <c r="J75" s="342" t="e">
        <f>VLOOKUP(MATCH(K75,'種目表'!$C$42:$C$62,0),'種目表'!$A$42:$D$62,2,FALSE)</f>
        <v>#N/A</v>
      </c>
      <c r="K75" s="367"/>
      <c r="L75" s="318"/>
      <c r="M75" s="318"/>
      <c r="N75" s="319"/>
      <c r="O75" s="317" t="e">
        <f>VLOOKUP(MATCH(P75,'種目表'!$C$42:$C$62,0),'種目表'!$A$42:$D$62,2,FALSE)</f>
        <v>#N/A</v>
      </c>
      <c r="P75" s="367"/>
      <c r="Q75" s="318"/>
      <c r="R75" s="318"/>
      <c r="S75" s="319"/>
      <c r="T75" s="317" t="e">
        <f>VLOOKUP(MATCH(U75,'種目表'!$C$42:$C$62,0),'種目表'!$A$42:$D$62,2,FALSE)</f>
        <v>#N/A</v>
      </c>
      <c r="U75" s="367"/>
      <c r="V75" s="318"/>
      <c r="W75" s="318"/>
      <c r="X75" s="319"/>
      <c r="Y75" s="320"/>
      <c r="Z75" s="321"/>
      <c r="AB75" s="244"/>
      <c r="AC75" s="244">
        <f>IF(C75="","",'定数表'!$P$5)</f>
      </c>
      <c r="AD75" s="244">
        <f t="shared" si="12"/>
        <v>0</v>
      </c>
      <c r="AE75" s="244"/>
      <c r="AF75" s="220">
        <f t="shared" si="13"/>
      </c>
      <c r="AG75" s="220">
        <f t="shared" si="14"/>
      </c>
      <c r="AH75" s="220">
        <f t="shared" si="15"/>
      </c>
    </row>
    <row r="76" spans="1:34" ht="14.25">
      <c r="A76" s="450">
        <f aca="true" t="shared" si="16" ref="A76:A110">IF(C76="","",ROW()-10)</f>
      </c>
      <c r="B76" s="448"/>
      <c r="C76" s="315"/>
      <c r="D76" s="315"/>
      <c r="E76" s="315"/>
      <c r="F76" s="315"/>
      <c r="G76" s="315"/>
      <c r="H76" s="315"/>
      <c r="I76" s="448"/>
      <c r="J76" s="342" t="e">
        <f>VLOOKUP(MATCH(K76,'種目表'!$C$42:$C$62,0),'種目表'!$A$42:$D$62,2,FALSE)</f>
        <v>#N/A</v>
      </c>
      <c r="K76" s="367"/>
      <c r="L76" s="318"/>
      <c r="M76" s="318"/>
      <c r="N76" s="319"/>
      <c r="O76" s="317" t="e">
        <f>VLOOKUP(MATCH(P76,'種目表'!$C$42:$C$62,0),'種目表'!$A$42:$D$62,2,FALSE)</f>
        <v>#N/A</v>
      </c>
      <c r="P76" s="367"/>
      <c r="Q76" s="318"/>
      <c r="R76" s="318"/>
      <c r="S76" s="319"/>
      <c r="T76" s="317" t="e">
        <f>VLOOKUP(MATCH(U76,'種目表'!$C$42:$C$62,0),'種目表'!$A$42:$D$62,2,FALSE)</f>
        <v>#N/A</v>
      </c>
      <c r="U76" s="367"/>
      <c r="V76" s="318"/>
      <c r="W76" s="318"/>
      <c r="X76" s="319"/>
      <c r="Y76" s="320"/>
      <c r="Z76" s="321"/>
      <c r="AB76" s="244"/>
      <c r="AC76" s="244">
        <f>IF(C76="","",'定数表'!$P$5)</f>
      </c>
      <c r="AD76" s="244">
        <f t="shared" si="12"/>
        <v>0</v>
      </c>
      <c r="AE76" s="244"/>
      <c r="AF76" s="220">
        <f aca="true" t="shared" si="17" ref="AF76:AF110">IF(M76="","",IF(J76=29,M76,IF(OR(J76=17,J76=18,J76=19,J76=20,J76=21,J76=22,J76=23,J76=24,J76=25,J76=26,J76=27,J76=30,J76=31,J76=32),L76&amp;"m"&amp;M76,IF(AND(OR(J76=1,J76=2,J76=3,J76=8,J76=9,J76=10,J76=11,J76=33),L76=""),M76&amp;"."&amp;N76,L76&amp;":"&amp;M76&amp;"."&amp;N76))))</f>
      </c>
      <c r="AG76" s="220">
        <f aca="true" t="shared" si="18" ref="AG76:AG110">IF(R76="","",IF(O76=29,R76,IF(OR(O76=17,O76=18,O76=19,O76=20,O76=21,O76=22,O76=23,O76=24,O76=25,O76=26,O76=27,O76=30,O76=31,O76=32),Q76&amp;"m"&amp;R76,IF(AND(OR(O76=1,O76=2,O76=3,O76=8,O76=9,O76=10,O76=11,O76=33),Q76=""),R76&amp;"."&amp;S76,Q76&amp;":"&amp;R76&amp;"."&amp;S76))))</f>
      </c>
      <c r="AH76" s="220">
        <f aca="true" t="shared" si="19" ref="AH76:AH110">IF(W76="","",IF(T76=29,W76,IF(OR(T76=17,T76=18,T76=19,T76=20,T76=21,T76=22,T76=23,T76=24,T76=25,T76=26,T76=27,T76=30,T76=31,T76=32),V76&amp;"m"&amp;W76,IF(AND(OR(T76=1,T76=2,T76=3,T76=8,T76=9,T76=10,T76=11,T76=33),V76=""),W76&amp;"."&amp;X76,V76&amp;":"&amp;W76&amp;"."&amp;X76))))</f>
      </c>
    </row>
    <row r="77" spans="1:34" ht="14.25">
      <c r="A77" s="450">
        <f t="shared" si="16"/>
      </c>
      <c r="B77" s="448"/>
      <c r="C77" s="315"/>
      <c r="D77" s="315"/>
      <c r="E77" s="315"/>
      <c r="F77" s="316"/>
      <c r="G77" s="316"/>
      <c r="H77" s="316"/>
      <c r="I77" s="448"/>
      <c r="J77" s="342" t="e">
        <f>VLOOKUP(MATCH(K77,'種目表'!$C$42:$C$62,0),'種目表'!$A$42:$D$62,2,FALSE)</f>
        <v>#N/A</v>
      </c>
      <c r="K77" s="367"/>
      <c r="L77" s="318"/>
      <c r="M77" s="318"/>
      <c r="N77" s="319"/>
      <c r="O77" s="317" t="e">
        <f>VLOOKUP(MATCH(P77,'種目表'!$C$42:$C$62,0),'種目表'!$A$42:$D$62,2,FALSE)</f>
        <v>#N/A</v>
      </c>
      <c r="P77" s="367"/>
      <c r="Q77" s="318"/>
      <c r="R77" s="318"/>
      <c r="S77" s="319"/>
      <c r="T77" s="317" t="e">
        <f>VLOOKUP(MATCH(U77,'種目表'!$C$42:$C$62,0),'種目表'!$A$42:$D$62,2,FALSE)</f>
        <v>#N/A</v>
      </c>
      <c r="U77" s="367"/>
      <c r="V77" s="318"/>
      <c r="W77" s="318"/>
      <c r="X77" s="319"/>
      <c r="Y77" s="320"/>
      <c r="Z77" s="321"/>
      <c r="AB77" s="244"/>
      <c r="AC77" s="244">
        <f>IF(C77="","",'定数表'!$P$5)</f>
      </c>
      <c r="AD77" s="244">
        <f t="shared" si="12"/>
        <v>0</v>
      </c>
      <c r="AE77" s="244"/>
      <c r="AF77" s="220">
        <f t="shared" si="17"/>
      </c>
      <c r="AG77" s="220">
        <f t="shared" si="18"/>
      </c>
      <c r="AH77" s="220">
        <f t="shared" si="19"/>
      </c>
    </row>
    <row r="78" spans="1:34" ht="14.25">
      <c r="A78" s="450">
        <f t="shared" si="16"/>
      </c>
      <c r="B78" s="448"/>
      <c r="C78" s="315"/>
      <c r="D78" s="315"/>
      <c r="E78" s="315"/>
      <c r="F78" s="316"/>
      <c r="G78" s="316"/>
      <c r="H78" s="316"/>
      <c r="I78" s="448"/>
      <c r="J78" s="342" t="e">
        <f>VLOOKUP(MATCH(K78,'種目表'!$C$42:$C$62,0),'種目表'!$A$42:$D$62,2,FALSE)</f>
        <v>#N/A</v>
      </c>
      <c r="K78" s="367"/>
      <c r="L78" s="318"/>
      <c r="M78" s="318"/>
      <c r="N78" s="319"/>
      <c r="O78" s="317" t="e">
        <f>VLOOKUP(MATCH(P78,'種目表'!$C$42:$C$62,0),'種目表'!$A$42:$D$62,2,FALSE)</f>
        <v>#N/A</v>
      </c>
      <c r="P78" s="367"/>
      <c r="Q78" s="318"/>
      <c r="R78" s="318"/>
      <c r="S78" s="319"/>
      <c r="T78" s="317" t="e">
        <f>VLOOKUP(MATCH(U78,'種目表'!$C$42:$C$62,0),'種目表'!$A$42:$D$62,2,FALSE)</f>
        <v>#N/A</v>
      </c>
      <c r="U78" s="367"/>
      <c r="V78" s="318"/>
      <c r="W78" s="318"/>
      <c r="X78" s="319"/>
      <c r="Y78" s="320"/>
      <c r="Z78" s="321"/>
      <c r="AB78" s="244"/>
      <c r="AC78" s="244">
        <f>IF(C78="","",'定数表'!$P$5)</f>
      </c>
      <c r="AD78" s="244">
        <f t="shared" si="12"/>
        <v>0</v>
      </c>
      <c r="AE78" s="244"/>
      <c r="AF78" s="220">
        <f t="shared" si="17"/>
      </c>
      <c r="AG78" s="220">
        <f t="shared" si="18"/>
      </c>
      <c r="AH78" s="220">
        <f t="shared" si="19"/>
      </c>
    </row>
    <row r="79" spans="1:34" ht="14.25">
      <c r="A79" s="450">
        <f t="shared" si="16"/>
      </c>
      <c r="B79" s="448"/>
      <c r="C79" s="315"/>
      <c r="D79" s="315"/>
      <c r="E79" s="315"/>
      <c r="F79" s="315"/>
      <c r="G79" s="315"/>
      <c r="H79" s="315"/>
      <c r="I79" s="448"/>
      <c r="J79" s="342" t="e">
        <f>VLOOKUP(MATCH(K79,'種目表'!$C$42:$C$62,0),'種目表'!$A$42:$D$62,2,FALSE)</f>
        <v>#N/A</v>
      </c>
      <c r="K79" s="367"/>
      <c r="L79" s="318"/>
      <c r="M79" s="318"/>
      <c r="N79" s="319"/>
      <c r="O79" s="317" t="e">
        <f>VLOOKUP(MATCH(P79,'種目表'!$C$42:$C$62,0),'種目表'!$A$42:$D$62,2,FALSE)</f>
        <v>#N/A</v>
      </c>
      <c r="P79" s="367"/>
      <c r="Q79" s="318"/>
      <c r="R79" s="318"/>
      <c r="S79" s="319"/>
      <c r="T79" s="317" t="e">
        <f>VLOOKUP(MATCH(U79,'種目表'!$C$42:$C$62,0),'種目表'!$A$42:$D$62,2,FALSE)</f>
        <v>#N/A</v>
      </c>
      <c r="U79" s="367"/>
      <c r="V79" s="318"/>
      <c r="W79" s="318"/>
      <c r="X79" s="319"/>
      <c r="Y79" s="320"/>
      <c r="Z79" s="321"/>
      <c r="AB79" s="244"/>
      <c r="AC79" s="244">
        <f>IF(C79="","",'定数表'!$P$5)</f>
      </c>
      <c r="AD79" s="244">
        <f t="shared" si="12"/>
        <v>0</v>
      </c>
      <c r="AE79" s="244"/>
      <c r="AF79" s="220">
        <f t="shared" si="17"/>
      </c>
      <c r="AG79" s="220">
        <f t="shared" si="18"/>
      </c>
      <c r="AH79" s="220">
        <f t="shared" si="19"/>
      </c>
    </row>
    <row r="80" spans="1:34" ht="14.25">
      <c r="A80" s="451">
        <f t="shared" si="16"/>
      </c>
      <c r="B80" s="449"/>
      <c r="C80" s="322"/>
      <c r="D80" s="322"/>
      <c r="E80" s="322"/>
      <c r="F80" s="323"/>
      <c r="G80" s="323"/>
      <c r="H80" s="323"/>
      <c r="I80" s="449"/>
      <c r="J80" s="343" t="e">
        <f>VLOOKUP(MATCH(K80,'種目表'!$C$42:$C$62,0),'種目表'!$A$42:$D$62,2,FALSE)</f>
        <v>#N/A</v>
      </c>
      <c r="K80" s="368"/>
      <c r="L80" s="325"/>
      <c r="M80" s="325"/>
      <c r="N80" s="326"/>
      <c r="O80" s="324" t="e">
        <f>VLOOKUP(MATCH(P80,'種目表'!$C$42:$C$62,0),'種目表'!$A$42:$D$62,2,FALSE)</f>
        <v>#N/A</v>
      </c>
      <c r="P80" s="368"/>
      <c r="Q80" s="325"/>
      <c r="R80" s="325"/>
      <c r="S80" s="326"/>
      <c r="T80" s="324" t="e">
        <f>VLOOKUP(MATCH(U80,'種目表'!$C$42:$C$62,0),'種目表'!$A$42:$D$62,2,FALSE)</f>
        <v>#N/A</v>
      </c>
      <c r="U80" s="368"/>
      <c r="V80" s="325"/>
      <c r="W80" s="325"/>
      <c r="X80" s="326"/>
      <c r="Y80" s="327"/>
      <c r="Z80" s="328"/>
      <c r="AB80" s="245"/>
      <c r="AC80" s="245">
        <f>IF(C80="","",'定数表'!$P$5)</f>
      </c>
      <c r="AD80" s="245">
        <f t="shared" si="12"/>
        <v>0</v>
      </c>
      <c r="AE80" s="245"/>
      <c r="AF80" s="220">
        <f t="shared" si="17"/>
      </c>
      <c r="AG80" s="220">
        <f t="shared" si="18"/>
      </c>
      <c r="AH80" s="220">
        <f t="shared" si="19"/>
      </c>
    </row>
    <row r="81" spans="1:34" ht="14.25">
      <c r="A81" s="387">
        <f t="shared" si="16"/>
      </c>
      <c r="B81" s="447"/>
      <c r="C81" s="308"/>
      <c r="D81" s="308"/>
      <c r="E81" s="308"/>
      <c r="F81" s="308"/>
      <c r="G81" s="308"/>
      <c r="H81" s="308"/>
      <c r="I81" s="447"/>
      <c r="J81" s="341" t="e">
        <f>VLOOKUP(MATCH(K81,'種目表'!$C$42:$C$62,0),'種目表'!$A$42:$D$62,2,FALSE)</f>
        <v>#N/A</v>
      </c>
      <c r="K81" s="366"/>
      <c r="L81" s="311"/>
      <c r="M81" s="311"/>
      <c r="N81" s="312"/>
      <c r="O81" s="310" t="e">
        <f>VLOOKUP(MATCH(P81,'種目表'!$C$42:$C$62,0),'種目表'!$A$42:$D$62,2,FALSE)</f>
        <v>#N/A</v>
      </c>
      <c r="P81" s="366"/>
      <c r="Q81" s="311"/>
      <c r="R81" s="311"/>
      <c r="S81" s="312"/>
      <c r="T81" s="310" t="e">
        <f>VLOOKUP(MATCH(U81,'種目表'!$C$42:$C$62,0),'種目表'!$A$42:$D$62,2,FALSE)</f>
        <v>#N/A</v>
      </c>
      <c r="U81" s="366"/>
      <c r="V81" s="311"/>
      <c r="W81" s="311"/>
      <c r="X81" s="312"/>
      <c r="Y81" s="313"/>
      <c r="Z81" s="314"/>
      <c r="AB81" s="243"/>
      <c r="AC81" s="243">
        <f>IF(C81="","",'定数表'!$P$5)</f>
      </c>
      <c r="AD81" s="243">
        <f t="shared" si="12"/>
        <v>0</v>
      </c>
      <c r="AE81" s="243"/>
      <c r="AF81" s="220">
        <f t="shared" si="17"/>
      </c>
      <c r="AG81" s="220">
        <f t="shared" si="18"/>
      </c>
      <c r="AH81" s="220">
        <f t="shared" si="19"/>
      </c>
    </row>
    <row r="82" spans="1:34" ht="14.25">
      <c r="A82" s="450">
        <f t="shared" si="16"/>
      </c>
      <c r="B82" s="448"/>
      <c r="C82" s="315"/>
      <c r="D82" s="315"/>
      <c r="E82" s="315"/>
      <c r="F82" s="315"/>
      <c r="G82" s="315"/>
      <c r="H82" s="315"/>
      <c r="I82" s="448"/>
      <c r="J82" s="342" t="e">
        <f>VLOOKUP(MATCH(K82,'種目表'!$C$42:$C$62,0),'種目表'!$A$42:$D$62,2,FALSE)</f>
        <v>#N/A</v>
      </c>
      <c r="K82" s="367"/>
      <c r="L82" s="318"/>
      <c r="M82" s="318"/>
      <c r="N82" s="319"/>
      <c r="O82" s="317" t="e">
        <f>VLOOKUP(MATCH(P82,'種目表'!$C$42:$C$62,0),'種目表'!$A$42:$D$62,2,FALSE)</f>
        <v>#N/A</v>
      </c>
      <c r="P82" s="367"/>
      <c r="Q82" s="318"/>
      <c r="R82" s="318"/>
      <c r="S82" s="319"/>
      <c r="T82" s="317" t="e">
        <f>VLOOKUP(MATCH(U82,'種目表'!$C$42:$C$62,0),'種目表'!$A$42:$D$62,2,FALSE)</f>
        <v>#N/A</v>
      </c>
      <c r="U82" s="367"/>
      <c r="V82" s="318"/>
      <c r="W82" s="318"/>
      <c r="X82" s="319"/>
      <c r="Y82" s="320"/>
      <c r="Z82" s="321"/>
      <c r="AB82" s="244"/>
      <c r="AC82" s="244">
        <f>IF(C82="","",'定数表'!$P$5)</f>
      </c>
      <c r="AD82" s="244">
        <f t="shared" si="12"/>
        <v>0</v>
      </c>
      <c r="AE82" s="244"/>
      <c r="AF82" s="220">
        <f t="shared" si="17"/>
      </c>
      <c r="AG82" s="220">
        <f t="shared" si="18"/>
      </c>
      <c r="AH82" s="220">
        <f t="shared" si="19"/>
      </c>
    </row>
    <row r="83" spans="1:34" ht="14.25">
      <c r="A83" s="450">
        <f t="shared" si="16"/>
      </c>
      <c r="B83" s="448"/>
      <c r="C83" s="315"/>
      <c r="D83" s="315"/>
      <c r="E83" s="315"/>
      <c r="F83" s="315"/>
      <c r="G83" s="315"/>
      <c r="H83" s="315"/>
      <c r="I83" s="448"/>
      <c r="J83" s="342" t="e">
        <f>VLOOKUP(MATCH(K83,'種目表'!$C$42:$C$62,0),'種目表'!$A$42:$D$62,2,FALSE)</f>
        <v>#N/A</v>
      </c>
      <c r="K83" s="367"/>
      <c r="L83" s="318"/>
      <c r="M83" s="318"/>
      <c r="N83" s="319"/>
      <c r="O83" s="317" t="e">
        <f>VLOOKUP(MATCH(P83,'種目表'!$C$42:$C$62,0),'種目表'!$A$42:$D$62,2,FALSE)</f>
        <v>#N/A</v>
      </c>
      <c r="P83" s="367"/>
      <c r="Q83" s="318"/>
      <c r="R83" s="318"/>
      <c r="S83" s="319"/>
      <c r="T83" s="317" t="e">
        <f>VLOOKUP(MATCH(U83,'種目表'!$C$42:$C$62,0),'種目表'!$A$42:$D$62,2,FALSE)</f>
        <v>#N/A</v>
      </c>
      <c r="U83" s="367"/>
      <c r="V83" s="318"/>
      <c r="W83" s="318"/>
      <c r="X83" s="319"/>
      <c r="Y83" s="320"/>
      <c r="Z83" s="321"/>
      <c r="AB83" s="244"/>
      <c r="AC83" s="244">
        <f>IF(C83="","",'定数表'!$P$5)</f>
      </c>
      <c r="AD83" s="244">
        <f t="shared" si="12"/>
        <v>0</v>
      </c>
      <c r="AE83" s="244"/>
      <c r="AF83" s="220">
        <f t="shared" si="17"/>
      </c>
      <c r="AG83" s="220">
        <f t="shared" si="18"/>
      </c>
      <c r="AH83" s="220">
        <f t="shared" si="19"/>
      </c>
    </row>
    <row r="84" spans="1:34" ht="14.25">
      <c r="A84" s="450">
        <f t="shared" si="16"/>
      </c>
      <c r="B84" s="448"/>
      <c r="C84" s="315"/>
      <c r="D84" s="315"/>
      <c r="E84" s="315"/>
      <c r="F84" s="315"/>
      <c r="G84" s="315"/>
      <c r="H84" s="315"/>
      <c r="I84" s="448"/>
      <c r="J84" s="342" t="e">
        <f>VLOOKUP(MATCH(K84,'種目表'!$C$42:$C$62,0),'種目表'!$A$42:$D$62,2,FALSE)</f>
        <v>#N/A</v>
      </c>
      <c r="K84" s="367"/>
      <c r="L84" s="318"/>
      <c r="M84" s="318"/>
      <c r="N84" s="319"/>
      <c r="O84" s="317" t="e">
        <f>VLOOKUP(MATCH(P84,'種目表'!$C$42:$C$62,0),'種目表'!$A$42:$D$62,2,FALSE)</f>
        <v>#N/A</v>
      </c>
      <c r="P84" s="367"/>
      <c r="Q84" s="318"/>
      <c r="R84" s="318"/>
      <c r="S84" s="319"/>
      <c r="T84" s="317" t="e">
        <f>VLOOKUP(MATCH(U84,'種目表'!$C$42:$C$62,0),'種目表'!$A$42:$D$62,2,FALSE)</f>
        <v>#N/A</v>
      </c>
      <c r="U84" s="367"/>
      <c r="V84" s="318"/>
      <c r="W84" s="318"/>
      <c r="X84" s="319"/>
      <c r="Y84" s="320"/>
      <c r="Z84" s="321"/>
      <c r="AB84" s="244"/>
      <c r="AC84" s="244">
        <f>IF(C84="","",'定数表'!$P$5)</f>
      </c>
      <c r="AD84" s="244">
        <f t="shared" si="12"/>
        <v>0</v>
      </c>
      <c r="AE84" s="244"/>
      <c r="AF84" s="220">
        <f t="shared" si="17"/>
      </c>
      <c r="AG84" s="220">
        <f t="shared" si="18"/>
      </c>
      <c r="AH84" s="220">
        <f t="shared" si="19"/>
      </c>
    </row>
    <row r="85" spans="1:34" ht="14.25">
      <c r="A85" s="450">
        <f t="shared" si="16"/>
      </c>
      <c r="B85" s="448"/>
      <c r="C85" s="315"/>
      <c r="D85" s="315"/>
      <c r="E85" s="315"/>
      <c r="F85" s="316"/>
      <c r="G85" s="316"/>
      <c r="H85" s="316"/>
      <c r="I85" s="448"/>
      <c r="J85" s="342" t="e">
        <f>VLOOKUP(MATCH(K85,'種目表'!$C$42:$C$62,0),'種目表'!$A$42:$D$62,2,FALSE)</f>
        <v>#N/A</v>
      </c>
      <c r="K85" s="367"/>
      <c r="L85" s="318"/>
      <c r="M85" s="318"/>
      <c r="N85" s="319"/>
      <c r="O85" s="317" t="e">
        <f>VLOOKUP(MATCH(P85,'種目表'!$C$42:$C$62,0),'種目表'!$A$42:$D$62,2,FALSE)</f>
        <v>#N/A</v>
      </c>
      <c r="P85" s="367"/>
      <c r="Q85" s="318"/>
      <c r="R85" s="318"/>
      <c r="S85" s="319"/>
      <c r="T85" s="317" t="e">
        <f>VLOOKUP(MATCH(U85,'種目表'!$C$42:$C$62,0),'種目表'!$A$42:$D$62,2,FALSE)</f>
        <v>#N/A</v>
      </c>
      <c r="U85" s="367"/>
      <c r="V85" s="318"/>
      <c r="W85" s="318"/>
      <c r="X85" s="319"/>
      <c r="Y85" s="320"/>
      <c r="Z85" s="321"/>
      <c r="AB85" s="244"/>
      <c r="AC85" s="244">
        <f>IF(C85="","",'定数表'!$P$5)</f>
      </c>
      <c r="AD85" s="244">
        <f t="shared" si="12"/>
        <v>0</v>
      </c>
      <c r="AE85" s="244"/>
      <c r="AF85" s="220">
        <f t="shared" si="17"/>
      </c>
      <c r="AG85" s="220">
        <f t="shared" si="18"/>
      </c>
      <c r="AH85" s="220">
        <f t="shared" si="19"/>
      </c>
    </row>
    <row r="86" spans="1:34" ht="14.25">
      <c r="A86" s="450">
        <f t="shared" si="16"/>
      </c>
      <c r="B86" s="448"/>
      <c r="C86" s="315"/>
      <c r="D86" s="315"/>
      <c r="E86" s="315"/>
      <c r="F86" s="315"/>
      <c r="G86" s="315"/>
      <c r="H86" s="315"/>
      <c r="I86" s="448"/>
      <c r="J86" s="342" t="e">
        <f>VLOOKUP(MATCH(K86,'種目表'!$C$42:$C$62,0),'種目表'!$A$42:$D$62,2,FALSE)</f>
        <v>#N/A</v>
      </c>
      <c r="K86" s="367"/>
      <c r="L86" s="318"/>
      <c r="M86" s="318"/>
      <c r="N86" s="319"/>
      <c r="O86" s="317" t="e">
        <f>VLOOKUP(MATCH(P86,'種目表'!$C$42:$C$62,0),'種目表'!$A$42:$D$62,2,FALSE)</f>
        <v>#N/A</v>
      </c>
      <c r="P86" s="367"/>
      <c r="Q86" s="318"/>
      <c r="R86" s="318"/>
      <c r="S86" s="319"/>
      <c r="T86" s="317" t="e">
        <f>VLOOKUP(MATCH(U86,'種目表'!$C$42:$C$62,0),'種目表'!$A$42:$D$62,2,FALSE)</f>
        <v>#N/A</v>
      </c>
      <c r="U86" s="367"/>
      <c r="V86" s="318"/>
      <c r="W86" s="318"/>
      <c r="X86" s="319"/>
      <c r="Y86" s="320"/>
      <c r="Z86" s="321"/>
      <c r="AB86" s="244"/>
      <c r="AC86" s="244">
        <f>IF(C86="","",'定数表'!$P$5)</f>
      </c>
      <c r="AD86" s="244">
        <f t="shared" si="12"/>
        <v>0</v>
      </c>
      <c r="AE86" s="244"/>
      <c r="AF86" s="220">
        <f t="shared" si="17"/>
      </c>
      <c r="AG86" s="220">
        <f t="shared" si="18"/>
      </c>
      <c r="AH86" s="220">
        <f t="shared" si="19"/>
      </c>
    </row>
    <row r="87" spans="1:34" ht="14.25">
      <c r="A87" s="450">
        <f t="shared" si="16"/>
      </c>
      <c r="B87" s="448"/>
      <c r="C87" s="315"/>
      <c r="D87" s="315"/>
      <c r="E87" s="315"/>
      <c r="F87" s="315"/>
      <c r="G87" s="315"/>
      <c r="H87" s="315"/>
      <c r="I87" s="448"/>
      <c r="J87" s="342" t="e">
        <f>VLOOKUP(MATCH(K87,'種目表'!$C$42:$C$62,0),'種目表'!$A$42:$D$62,2,FALSE)</f>
        <v>#N/A</v>
      </c>
      <c r="K87" s="367"/>
      <c r="L87" s="318"/>
      <c r="M87" s="318"/>
      <c r="N87" s="319"/>
      <c r="O87" s="317" t="e">
        <f>VLOOKUP(MATCH(P87,'種目表'!$C$42:$C$62,0),'種目表'!$A$42:$D$62,2,FALSE)</f>
        <v>#N/A</v>
      </c>
      <c r="P87" s="367"/>
      <c r="Q87" s="318"/>
      <c r="R87" s="318"/>
      <c r="S87" s="319"/>
      <c r="T87" s="317" t="e">
        <f>VLOOKUP(MATCH(U87,'種目表'!$C$42:$C$62,0),'種目表'!$A$42:$D$62,2,FALSE)</f>
        <v>#N/A</v>
      </c>
      <c r="U87" s="367"/>
      <c r="V87" s="318"/>
      <c r="W87" s="318"/>
      <c r="X87" s="319"/>
      <c r="Y87" s="320"/>
      <c r="Z87" s="321"/>
      <c r="AB87" s="244"/>
      <c r="AC87" s="244">
        <f>IF(C87="","",'定数表'!$P$5)</f>
      </c>
      <c r="AD87" s="244">
        <f t="shared" si="12"/>
        <v>0</v>
      </c>
      <c r="AE87" s="244"/>
      <c r="AF87" s="220">
        <f t="shared" si="17"/>
      </c>
      <c r="AG87" s="220">
        <f t="shared" si="18"/>
      </c>
      <c r="AH87" s="220">
        <f t="shared" si="19"/>
      </c>
    </row>
    <row r="88" spans="1:34" ht="14.25">
      <c r="A88" s="450">
        <f t="shared" si="16"/>
      </c>
      <c r="B88" s="448"/>
      <c r="C88" s="315"/>
      <c r="D88" s="315"/>
      <c r="E88" s="315"/>
      <c r="F88" s="315"/>
      <c r="G88" s="315"/>
      <c r="H88" s="315"/>
      <c r="I88" s="448"/>
      <c r="J88" s="342" t="e">
        <f>VLOOKUP(MATCH(K88,'種目表'!$C$42:$C$62,0),'種目表'!$A$42:$D$62,2,FALSE)</f>
        <v>#N/A</v>
      </c>
      <c r="K88" s="367"/>
      <c r="L88" s="318"/>
      <c r="M88" s="318"/>
      <c r="N88" s="319"/>
      <c r="O88" s="317" t="e">
        <f>VLOOKUP(MATCH(P88,'種目表'!$C$42:$C$62,0),'種目表'!$A$42:$D$62,2,FALSE)</f>
        <v>#N/A</v>
      </c>
      <c r="P88" s="367"/>
      <c r="Q88" s="318"/>
      <c r="R88" s="318"/>
      <c r="S88" s="319"/>
      <c r="T88" s="317" t="e">
        <f>VLOOKUP(MATCH(U88,'種目表'!$C$42:$C$62,0),'種目表'!$A$42:$D$62,2,FALSE)</f>
        <v>#N/A</v>
      </c>
      <c r="U88" s="367"/>
      <c r="V88" s="318"/>
      <c r="W88" s="318"/>
      <c r="X88" s="319"/>
      <c r="Y88" s="320"/>
      <c r="Z88" s="321"/>
      <c r="AB88" s="244"/>
      <c r="AC88" s="244">
        <f>IF(C88="","",'定数表'!$P$5)</f>
      </c>
      <c r="AD88" s="244">
        <f t="shared" si="12"/>
        <v>0</v>
      </c>
      <c r="AE88" s="244"/>
      <c r="AF88" s="220">
        <f t="shared" si="17"/>
      </c>
      <c r="AG88" s="220">
        <f t="shared" si="18"/>
      </c>
      <c r="AH88" s="220">
        <f t="shared" si="19"/>
      </c>
    </row>
    <row r="89" spans="1:34" ht="14.25">
      <c r="A89" s="450">
        <f t="shared" si="16"/>
      </c>
      <c r="B89" s="448"/>
      <c r="C89" s="315"/>
      <c r="D89" s="315"/>
      <c r="E89" s="315"/>
      <c r="F89" s="315"/>
      <c r="G89" s="315"/>
      <c r="H89" s="315"/>
      <c r="I89" s="448"/>
      <c r="J89" s="342" t="e">
        <f>VLOOKUP(MATCH(K89,'種目表'!$C$42:$C$62,0),'種目表'!$A$42:$D$62,2,FALSE)</f>
        <v>#N/A</v>
      </c>
      <c r="K89" s="367"/>
      <c r="L89" s="318"/>
      <c r="M89" s="318"/>
      <c r="N89" s="319"/>
      <c r="O89" s="317" t="e">
        <f>VLOOKUP(MATCH(P89,'種目表'!$C$42:$C$62,0),'種目表'!$A$42:$D$62,2,FALSE)</f>
        <v>#N/A</v>
      </c>
      <c r="P89" s="367"/>
      <c r="Q89" s="318"/>
      <c r="R89" s="318"/>
      <c r="S89" s="319"/>
      <c r="T89" s="317" t="e">
        <f>VLOOKUP(MATCH(U89,'種目表'!$C$42:$C$62,0),'種目表'!$A$42:$D$62,2,FALSE)</f>
        <v>#N/A</v>
      </c>
      <c r="U89" s="367"/>
      <c r="V89" s="318"/>
      <c r="W89" s="318"/>
      <c r="X89" s="319"/>
      <c r="Y89" s="320"/>
      <c r="Z89" s="321"/>
      <c r="AB89" s="244"/>
      <c r="AC89" s="244">
        <f>IF(C89="","",'定数表'!$P$5)</f>
      </c>
      <c r="AD89" s="244">
        <f t="shared" si="12"/>
        <v>0</v>
      </c>
      <c r="AE89" s="244"/>
      <c r="AF89" s="220">
        <f t="shared" si="17"/>
      </c>
      <c r="AG89" s="220">
        <f t="shared" si="18"/>
      </c>
      <c r="AH89" s="220">
        <f t="shared" si="19"/>
      </c>
    </row>
    <row r="90" spans="1:34" ht="14.25">
      <c r="A90" s="451">
        <f t="shared" si="16"/>
      </c>
      <c r="B90" s="449"/>
      <c r="C90" s="322"/>
      <c r="D90" s="322"/>
      <c r="E90" s="322"/>
      <c r="F90" s="322"/>
      <c r="G90" s="322"/>
      <c r="H90" s="322"/>
      <c r="I90" s="449"/>
      <c r="J90" s="343" t="e">
        <f>VLOOKUP(MATCH(K90,'種目表'!$C$42:$C$62,0),'種目表'!$A$42:$D$62,2,FALSE)</f>
        <v>#N/A</v>
      </c>
      <c r="K90" s="368"/>
      <c r="L90" s="325"/>
      <c r="M90" s="325"/>
      <c r="N90" s="326"/>
      <c r="O90" s="324" t="e">
        <f>VLOOKUP(MATCH(P90,'種目表'!$C$42:$C$62,0),'種目表'!$A$42:$D$62,2,FALSE)</f>
        <v>#N/A</v>
      </c>
      <c r="P90" s="368"/>
      <c r="Q90" s="325"/>
      <c r="R90" s="325"/>
      <c r="S90" s="326"/>
      <c r="T90" s="324" t="e">
        <f>VLOOKUP(MATCH(U90,'種目表'!$C$42:$C$62,0),'種目表'!$A$42:$D$62,2,FALSE)</f>
        <v>#N/A</v>
      </c>
      <c r="U90" s="368"/>
      <c r="V90" s="325"/>
      <c r="W90" s="325"/>
      <c r="X90" s="326"/>
      <c r="Y90" s="327"/>
      <c r="Z90" s="328"/>
      <c r="AB90" s="245"/>
      <c r="AC90" s="245">
        <f>IF(C90="","",'定数表'!$P$5)</f>
      </c>
      <c r="AD90" s="245">
        <f t="shared" si="12"/>
        <v>0</v>
      </c>
      <c r="AE90" s="245"/>
      <c r="AF90" s="220">
        <f t="shared" si="17"/>
      </c>
      <c r="AG90" s="220">
        <f t="shared" si="18"/>
      </c>
      <c r="AH90" s="220">
        <f t="shared" si="19"/>
      </c>
    </row>
    <row r="91" spans="1:34" ht="14.25">
      <c r="A91" s="387">
        <f t="shared" si="16"/>
      </c>
      <c r="B91" s="447"/>
      <c r="C91" s="308"/>
      <c r="D91" s="308"/>
      <c r="E91" s="308"/>
      <c r="F91" s="308"/>
      <c r="G91" s="308"/>
      <c r="H91" s="308"/>
      <c r="I91" s="447"/>
      <c r="J91" s="341" t="e">
        <f>VLOOKUP(MATCH(K91,'種目表'!$C$42:$C$62,0),'種目表'!$A$42:$D$62,2,FALSE)</f>
        <v>#N/A</v>
      </c>
      <c r="K91" s="366"/>
      <c r="L91" s="311"/>
      <c r="M91" s="311"/>
      <c r="N91" s="312"/>
      <c r="O91" s="310" t="e">
        <f>VLOOKUP(MATCH(P91,'種目表'!$C$42:$C$62,0),'種目表'!$A$42:$D$62,2,FALSE)</f>
        <v>#N/A</v>
      </c>
      <c r="P91" s="366"/>
      <c r="Q91" s="311"/>
      <c r="R91" s="311"/>
      <c r="S91" s="312"/>
      <c r="T91" s="310" t="e">
        <f>VLOOKUP(MATCH(U91,'種目表'!$C$42:$C$62,0),'種目表'!$A$42:$D$62,2,FALSE)</f>
        <v>#N/A</v>
      </c>
      <c r="U91" s="366"/>
      <c r="V91" s="311"/>
      <c r="W91" s="311"/>
      <c r="X91" s="312"/>
      <c r="Y91" s="313"/>
      <c r="Z91" s="314"/>
      <c r="AB91" s="243"/>
      <c r="AC91" s="243">
        <f>IF(C91="","",'定数表'!$P$5)</f>
      </c>
      <c r="AD91" s="243">
        <f t="shared" si="12"/>
        <v>0</v>
      </c>
      <c r="AE91" s="243"/>
      <c r="AF91" s="220">
        <f t="shared" si="17"/>
      </c>
      <c r="AG91" s="220">
        <f t="shared" si="18"/>
      </c>
      <c r="AH91" s="220">
        <f t="shared" si="19"/>
      </c>
    </row>
    <row r="92" spans="1:34" ht="14.25">
      <c r="A92" s="450">
        <f t="shared" si="16"/>
      </c>
      <c r="B92" s="448"/>
      <c r="C92" s="315"/>
      <c r="D92" s="315"/>
      <c r="E92" s="315"/>
      <c r="F92" s="315"/>
      <c r="G92" s="315"/>
      <c r="H92" s="315"/>
      <c r="I92" s="448"/>
      <c r="J92" s="342" t="e">
        <f>VLOOKUP(MATCH(K92,'種目表'!$C$42:$C$62,0),'種目表'!$A$42:$D$62,2,FALSE)</f>
        <v>#N/A</v>
      </c>
      <c r="K92" s="367"/>
      <c r="L92" s="318"/>
      <c r="M92" s="318"/>
      <c r="N92" s="319"/>
      <c r="O92" s="317" t="e">
        <f>VLOOKUP(MATCH(P92,'種目表'!$C$42:$C$62,0),'種目表'!$A$42:$D$62,2,FALSE)</f>
        <v>#N/A</v>
      </c>
      <c r="P92" s="367"/>
      <c r="Q92" s="318"/>
      <c r="R92" s="318"/>
      <c r="S92" s="319"/>
      <c r="T92" s="317" t="e">
        <f>VLOOKUP(MATCH(U92,'種目表'!$C$42:$C$62,0),'種目表'!$A$42:$D$62,2,FALSE)</f>
        <v>#N/A</v>
      </c>
      <c r="U92" s="367"/>
      <c r="V92" s="318"/>
      <c r="W92" s="318"/>
      <c r="X92" s="319"/>
      <c r="Y92" s="320"/>
      <c r="Z92" s="321"/>
      <c r="AB92" s="244"/>
      <c r="AC92" s="244">
        <f>IF(C92="","",'定数表'!$P$5)</f>
      </c>
      <c r="AD92" s="244">
        <f t="shared" si="12"/>
        <v>0</v>
      </c>
      <c r="AE92" s="244"/>
      <c r="AF92" s="220">
        <f t="shared" si="17"/>
      </c>
      <c r="AG92" s="220">
        <f t="shared" si="18"/>
      </c>
      <c r="AH92" s="220">
        <f t="shared" si="19"/>
      </c>
    </row>
    <row r="93" spans="1:34" ht="14.25">
      <c r="A93" s="450">
        <f t="shared" si="16"/>
      </c>
      <c r="B93" s="448"/>
      <c r="C93" s="315"/>
      <c r="D93" s="315"/>
      <c r="E93" s="315"/>
      <c r="F93" s="315"/>
      <c r="G93" s="315"/>
      <c r="H93" s="315"/>
      <c r="I93" s="448"/>
      <c r="J93" s="342" t="e">
        <f>VLOOKUP(MATCH(K93,'種目表'!$C$42:$C$62,0),'種目表'!$A$42:$D$62,2,FALSE)</f>
        <v>#N/A</v>
      </c>
      <c r="K93" s="367"/>
      <c r="L93" s="318"/>
      <c r="M93" s="318"/>
      <c r="N93" s="319"/>
      <c r="O93" s="317" t="e">
        <f>VLOOKUP(MATCH(P93,'種目表'!$C$42:$C$62,0),'種目表'!$A$42:$D$62,2,FALSE)</f>
        <v>#N/A</v>
      </c>
      <c r="P93" s="367"/>
      <c r="Q93" s="318"/>
      <c r="R93" s="318"/>
      <c r="S93" s="319"/>
      <c r="T93" s="317" t="e">
        <f>VLOOKUP(MATCH(U93,'種目表'!$C$42:$C$62,0),'種目表'!$A$42:$D$62,2,FALSE)</f>
        <v>#N/A</v>
      </c>
      <c r="U93" s="367"/>
      <c r="V93" s="318"/>
      <c r="W93" s="318"/>
      <c r="X93" s="319"/>
      <c r="Y93" s="320"/>
      <c r="Z93" s="321"/>
      <c r="AB93" s="244"/>
      <c r="AC93" s="244">
        <f>IF(C93="","",'定数表'!$P$5)</f>
      </c>
      <c r="AD93" s="244">
        <f t="shared" si="12"/>
        <v>0</v>
      </c>
      <c r="AE93" s="244"/>
      <c r="AF93" s="220">
        <f t="shared" si="17"/>
      </c>
      <c r="AG93" s="220">
        <f t="shared" si="18"/>
      </c>
      <c r="AH93" s="220">
        <f t="shared" si="19"/>
      </c>
    </row>
    <row r="94" spans="1:34" ht="14.25">
      <c r="A94" s="450">
        <f t="shared" si="16"/>
      </c>
      <c r="B94" s="448"/>
      <c r="C94" s="315"/>
      <c r="D94" s="315"/>
      <c r="E94" s="315"/>
      <c r="F94" s="315"/>
      <c r="G94" s="315"/>
      <c r="H94" s="315"/>
      <c r="I94" s="448"/>
      <c r="J94" s="342" t="e">
        <f>VLOOKUP(MATCH(K94,'種目表'!$C$42:$C$62,0),'種目表'!$A$42:$D$62,2,FALSE)</f>
        <v>#N/A</v>
      </c>
      <c r="K94" s="367"/>
      <c r="L94" s="318"/>
      <c r="M94" s="318"/>
      <c r="N94" s="319"/>
      <c r="O94" s="317" t="e">
        <f>VLOOKUP(MATCH(P94,'種目表'!$C$42:$C$62,0),'種目表'!$A$42:$D$62,2,FALSE)</f>
        <v>#N/A</v>
      </c>
      <c r="P94" s="367"/>
      <c r="Q94" s="318"/>
      <c r="R94" s="318"/>
      <c r="S94" s="319"/>
      <c r="T94" s="317" t="e">
        <f>VLOOKUP(MATCH(U94,'種目表'!$C$42:$C$62,0),'種目表'!$A$42:$D$62,2,FALSE)</f>
        <v>#N/A</v>
      </c>
      <c r="U94" s="367"/>
      <c r="V94" s="318"/>
      <c r="W94" s="318"/>
      <c r="X94" s="319"/>
      <c r="Y94" s="320"/>
      <c r="Z94" s="321"/>
      <c r="AB94" s="244"/>
      <c r="AC94" s="244">
        <f>IF(C94="","",'定数表'!$P$5)</f>
      </c>
      <c r="AD94" s="244">
        <f t="shared" si="12"/>
        <v>0</v>
      </c>
      <c r="AE94" s="244"/>
      <c r="AF94" s="220">
        <f t="shared" si="17"/>
      </c>
      <c r="AG94" s="220">
        <f t="shared" si="18"/>
      </c>
      <c r="AH94" s="220">
        <f t="shared" si="19"/>
      </c>
    </row>
    <row r="95" spans="1:34" ht="14.25">
      <c r="A95" s="450">
        <f t="shared" si="16"/>
      </c>
      <c r="B95" s="448"/>
      <c r="C95" s="315"/>
      <c r="D95" s="315"/>
      <c r="E95" s="315"/>
      <c r="F95" s="315"/>
      <c r="G95" s="315"/>
      <c r="H95" s="315"/>
      <c r="I95" s="448"/>
      <c r="J95" s="342" t="e">
        <f>VLOOKUP(MATCH(K95,'種目表'!$C$42:$C$62,0),'種目表'!$A$42:$D$62,2,FALSE)</f>
        <v>#N/A</v>
      </c>
      <c r="K95" s="367"/>
      <c r="L95" s="318"/>
      <c r="M95" s="318"/>
      <c r="N95" s="319"/>
      <c r="O95" s="317" t="e">
        <f>VLOOKUP(MATCH(P95,'種目表'!$C$42:$C$62,0),'種目表'!$A$42:$D$62,2,FALSE)</f>
        <v>#N/A</v>
      </c>
      <c r="P95" s="367"/>
      <c r="Q95" s="318"/>
      <c r="R95" s="318"/>
      <c r="S95" s="319"/>
      <c r="T95" s="317" t="e">
        <f>VLOOKUP(MATCH(U95,'種目表'!$C$42:$C$62,0),'種目表'!$A$42:$D$62,2,FALSE)</f>
        <v>#N/A</v>
      </c>
      <c r="U95" s="367"/>
      <c r="V95" s="318"/>
      <c r="W95" s="318"/>
      <c r="X95" s="319"/>
      <c r="Y95" s="320"/>
      <c r="Z95" s="321"/>
      <c r="AB95" s="244"/>
      <c r="AC95" s="244">
        <f>IF(C95="","",'定数表'!$P$5)</f>
      </c>
      <c r="AD95" s="244">
        <f t="shared" si="12"/>
        <v>0</v>
      </c>
      <c r="AE95" s="244"/>
      <c r="AF95" s="220">
        <f t="shared" si="17"/>
      </c>
      <c r="AG95" s="220">
        <f t="shared" si="18"/>
      </c>
      <c r="AH95" s="220">
        <f t="shared" si="19"/>
      </c>
    </row>
    <row r="96" spans="1:34" ht="14.25">
      <c r="A96" s="450">
        <f t="shared" si="16"/>
      </c>
      <c r="B96" s="448"/>
      <c r="C96" s="315"/>
      <c r="D96" s="315"/>
      <c r="E96" s="315"/>
      <c r="F96" s="315"/>
      <c r="G96" s="315"/>
      <c r="H96" s="315"/>
      <c r="I96" s="448"/>
      <c r="J96" s="342" t="e">
        <f>VLOOKUP(MATCH(K96,'種目表'!$C$42:$C$62,0),'種目表'!$A$42:$D$62,2,FALSE)</f>
        <v>#N/A</v>
      </c>
      <c r="K96" s="367"/>
      <c r="L96" s="318"/>
      <c r="M96" s="318"/>
      <c r="N96" s="319"/>
      <c r="O96" s="317" t="e">
        <f>VLOOKUP(MATCH(P96,'種目表'!$C$42:$C$62,0),'種目表'!$A$42:$D$62,2,FALSE)</f>
        <v>#N/A</v>
      </c>
      <c r="P96" s="367"/>
      <c r="Q96" s="318"/>
      <c r="R96" s="318"/>
      <c r="S96" s="319"/>
      <c r="T96" s="317" t="e">
        <f>VLOOKUP(MATCH(U96,'種目表'!$C$42:$C$62,0),'種目表'!$A$42:$D$62,2,FALSE)</f>
        <v>#N/A</v>
      </c>
      <c r="U96" s="367"/>
      <c r="V96" s="318"/>
      <c r="W96" s="318"/>
      <c r="X96" s="319"/>
      <c r="Y96" s="320"/>
      <c r="Z96" s="321"/>
      <c r="AB96" s="244"/>
      <c r="AC96" s="244">
        <f>IF(C96="","",'定数表'!$P$5)</f>
      </c>
      <c r="AD96" s="244">
        <f t="shared" si="12"/>
        <v>0</v>
      </c>
      <c r="AE96" s="244"/>
      <c r="AF96" s="220">
        <f t="shared" si="17"/>
      </c>
      <c r="AG96" s="220">
        <f t="shared" si="18"/>
      </c>
      <c r="AH96" s="220">
        <f t="shared" si="19"/>
      </c>
    </row>
    <row r="97" spans="1:34" ht="14.25">
      <c r="A97" s="450">
        <f t="shared" si="16"/>
      </c>
      <c r="B97" s="448"/>
      <c r="C97" s="315"/>
      <c r="D97" s="315"/>
      <c r="E97" s="315"/>
      <c r="F97" s="315"/>
      <c r="G97" s="315"/>
      <c r="H97" s="315"/>
      <c r="I97" s="448"/>
      <c r="J97" s="342" t="e">
        <f>VLOOKUP(MATCH(K97,'種目表'!$C$42:$C$62,0),'種目表'!$A$42:$D$62,2,FALSE)</f>
        <v>#N/A</v>
      </c>
      <c r="K97" s="367"/>
      <c r="L97" s="318"/>
      <c r="M97" s="318"/>
      <c r="N97" s="319"/>
      <c r="O97" s="317" t="e">
        <f>VLOOKUP(MATCH(P97,'種目表'!$C$42:$C$62,0),'種目表'!$A$42:$D$62,2,FALSE)</f>
        <v>#N/A</v>
      </c>
      <c r="P97" s="367"/>
      <c r="Q97" s="318"/>
      <c r="R97" s="318"/>
      <c r="S97" s="319"/>
      <c r="T97" s="317" t="e">
        <f>VLOOKUP(MATCH(U97,'種目表'!$C$42:$C$62,0),'種目表'!$A$42:$D$62,2,FALSE)</f>
        <v>#N/A</v>
      </c>
      <c r="U97" s="367"/>
      <c r="V97" s="318"/>
      <c r="W97" s="318"/>
      <c r="X97" s="319"/>
      <c r="Y97" s="320"/>
      <c r="Z97" s="321"/>
      <c r="AB97" s="244"/>
      <c r="AC97" s="244">
        <f>IF(C97="","",'定数表'!$P$5)</f>
      </c>
      <c r="AD97" s="244">
        <f t="shared" si="12"/>
        <v>0</v>
      </c>
      <c r="AE97" s="244"/>
      <c r="AF97" s="220">
        <f t="shared" si="17"/>
      </c>
      <c r="AG97" s="220">
        <f t="shared" si="18"/>
      </c>
      <c r="AH97" s="220">
        <f t="shared" si="19"/>
      </c>
    </row>
    <row r="98" spans="1:34" ht="14.25">
      <c r="A98" s="450">
        <f t="shared" si="16"/>
      </c>
      <c r="B98" s="448"/>
      <c r="C98" s="315"/>
      <c r="D98" s="315"/>
      <c r="E98" s="315"/>
      <c r="F98" s="315"/>
      <c r="G98" s="315"/>
      <c r="H98" s="315"/>
      <c r="I98" s="448"/>
      <c r="J98" s="342" t="e">
        <f>VLOOKUP(MATCH(K98,'種目表'!$C$42:$C$62,0),'種目表'!$A$42:$D$62,2,FALSE)</f>
        <v>#N/A</v>
      </c>
      <c r="K98" s="367"/>
      <c r="L98" s="318"/>
      <c r="M98" s="318"/>
      <c r="N98" s="319"/>
      <c r="O98" s="317" t="e">
        <f>VLOOKUP(MATCH(P98,'種目表'!$C$42:$C$62,0),'種目表'!$A$42:$D$62,2,FALSE)</f>
        <v>#N/A</v>
      </c>
      <c r="P98" s="367"/>
      <c r="Q98" s="318"/>
      <c r="R98" s="318"/>
      <c r="S98" s="319"/>
      <c r="T98" s="317" t="e">
        <f>VLOOKUP(MATCH(U98,'種目表'!$C$42:$C$62,0),'種目表'!$A$42:$D$62,2,FALSE)</f>
        <v>#N/A</v>
      </c>
      <c r="U98" s="367"/>
      <c r="V98" s="318"/>
      <c r="W98" s="318"/>
      <c r="X98" s="319"/>
      <c r="Y98" s="320"/>
      <c r="Z98" s="321"/>
      <c r="AB98" s="244"/>
      <c r="AC98" s="244">
        <f>IF(C98="","",'定数表'!$P$5)</f>
      </c>
      <c r="AD98" s="244">
        <f t="shared" si="12"/>
        <v>0</v>
      </c>
      <c r="AE98" s="244"/>
      <c r="AF98" s="220">
        <f t="shared" si="17"/>
      </c>
      <c r="AG98" s="220">
        <f t="shared" si="18"/>
      </c>
      <c r="AH98" s="220">
        <f t="shared" si="19"/>
      </c>
    </row>
    <row r="99" spans="1:34" ht="14.25">
      <c r="A99" s="450">
        <f t="shared" si="16"/>
      </c>
      <c r="B99" s="448"/>
      <c r="C99" s="315"/>
      <c r="D99" s="315"/>
      <c r="E99" s="315"/>
      <c r="F99" s="315"/>
      <c r="G99" s="315"/>
      <c r="H99" s="315"/>
      <c r="I99" s="448"/>
      <c r="J99" s="342" t="e">
        <f>VLOOKUP(MATCH(K99,'種目表'!$C$42:$C$62,0),'種目表'!$A$42:$D$62,2,FALSE)</f>
        <v>#N/A</v>
      </c>
      <c r="K99" s="367"/>
      <c r="L99" s="318"/>
      <c r="M99" s="318"/>
      <c r="N99" s="319"/>
      <c r="O99" s="317" t="e">
        <f>VLOOKUP(MATCH(P99,'種目表'!$C$42:$C$62,0),'種目表'!$A$42:$D$62,2,FALSE)</f>
        <v>#N/A</v>
      </c>
      <c r="P99" s="367"/>
      <c r="Q99" s="318"/>
      <c r="R99" s="318"/>
      <c r="S99" s="319"/>
      <c r="T99" s="317" t="e">
        <f>VLOOKUP(MATCH(U99,'種目表'!$C$42:$C$62,0),'種目表'!$A$42:$D$62,2,FALSE)</f>
        <v>#N/A</v>
      </c>
      <c r="U99" s="367"/>
      <c r="V99" s="318"/>
      <c r="W99" s="318"/>
      <c r="X99" s="319"/>
      <c r="Y99" s="320"/>
      <c r="Z99" s="321"/>
      <c r="AB99" s="244"/>
      <c r="AC99" s="244">
        <f>IF(C99="","",'定数表'!$P$5)</f>
      </c>
      <c r="AD99" s="244">
        <f t="shared" si="12"/>
        <v>0</v>
      </c>
      <c r="AE99" s="244"/>
      <c r="AF99" s="220">
        <f t="shared" si="17"/>
      </c>
      <c r="AG99" s="220">
        <f t="shared" si="18"/>
      </c>
      <c r="AH99" s="220">
        <f t="shared" si="19"/>
      </c>
    </row>
    <row r="100" spans="1:34" ht="14.25">
      <c r="A100" s="451">
        <f t="shared" si="16"/>
      </c>
      <c r="B100" s="449"/>
      <c r="C100" s="322"/>
      <c r="D100" s="322"/>
      <c r="E100" s="322"/>
      <c r="F100" s="322"/>
      <c r="G100" s="322"/>
      <c r="H100" s="322"/>
      <c r="I100" s="449"/>
      <c r="J100" s="343" t="e">
        <f>VLOOKUP(MATCH(K100,'種目表'!$C$42:$C$62,0),'種目表'!$A$42:$D$62,2,FALSE)</f>
        <v>#N/A</v>
      </c>
      <c r="K100" s="368"/>
      <c r="L100" s="325"/>
      <c r="M100" s="325"/>
      <c r="N100" s="326"/>
      <c r="O100" s="324" t="e">
        <f>VLOOKUP(MATCH(P100,'種目表'!$C$42:$C$62,0),'種目表'!$A$42:$D$62,2,FALSE)</f>
        <v>#N/A</v>
      </c>
      <c r="P100" s="368"/>
      <c r="Q100" s="325"/>
      <c r="R100" s="325"/>
      <c r="S100" s="326"/>
      <c r="T100" s="324" t="e">
        <f>VLOOKUP(MATCH(U100,'種目表'!$C$42:$C$62,0),'種目表'!$A$42:$D$62,2,FALSE)</f>
        <v>#N/A</v>
      </c>
      <c r="U100" s="368"/>
      <c r="V100" s="325"/>
      <c r="W100" s="325"/>
      <c r="X100" s="326"/>
      <c r="Y100" s="327"/>
      <c r="Z100" s="328"/>
      <c r="AB100" s="245"/>
      <c r="AC100" s="245">
        <f>IF(C100="","",'定数表'!$P$5)</f>
      </c>
      <c r="AD100" s="245">
        <f t="shared" si="12"/>
        <v>0</v>
      </c>
      <c r="AE100" s="245"/>
      <c r="AF100" s="220">
        <f t="shared" si="17"/>
      </c>
      <c r="AG100" s="220">
        <f t="shared" si="18"/>
      </c>
      <c r="AH100" s="220">
        <f t="shared" si="19"/>
      </c>
    </row>
    <row r="101" spans="1:34" ht="14.25">
      <c r="A101" s="387">
        <f t="shared" si="16"/>
      </c>
      <c r="B101" s="447"/>
      <c r="C101" s="308"/>
      <c r="D101" s="308"/>
      <c r="E101" s="308"/>
      <c r="F101" s="308"/>
      <c r="G101" s="308"/>
      <c r="H101" s="308"/>
      <c r="I101" s="447"/>
      <c r="J101" s="341" t="e">
        <f>VLOOKUP(MATCH(K101,'種目表'!$C$42:$C$62,0),'種目表'!$A$42:$D$62,2,FALSE)</f>
        <v>#N/A</v>
      </c>
      <c r="K101" s="366"/>
      <c r="L101" s="311"/>
      <c r="M101" s="311"/>
      <c r="N101" s="312"/>
      <c r="O101" s="310" t="e">
        <f>VLOOKUP(MATCH(P101,'種目表'!$C$42:$C$62,0),'種目表'!$A$42:$D$62,2,FALSE)</f>
        <v>#N/A</v>
      </c>
      <c r="P101" s="366"/>
      <c r="Q101" s="311"/>
      <c r="R101" s="311"/>
      <c r="S101" s="312"/>
      <c r="T101" s="310" t="e">
        <f>VLOOKUP(MATCH(U101,'種目表'!$C$42:$C$62,0),'種目表'!$A$42:$D$62,2,FALSE)</f>
        <v>#N/A</v>
      </c>
      <c r="U101" s="366"/>
      <c r="V101" s="311"/>
      <c r="W101" s="311"/>
      <c r="X101" s="312"/>
      <c r="Y101" s="313"/>
      <c r="Z101" s="314"/>
      <c r="AB101" s="243"/>
      <c r="AC101" s="243">
        <f>IF(C101="","",'定数表'!$P$5)</f>
      </c>
      <c r="AD101" s="243">
        <f t="shared" si="12"/>
        <v>0</v>
      </c>
      <c r="AE101" s="243"/>
      <c r="AF101" s="220">
        <f t="shared" si="17"/>
      </c>
      <c r="AG101" s="220">
        <f t="shared" si="18"/>
      </c>
      <c r="AH101" s="220">
        <f t="shared" si="19"/>
      </c>
    </row>
    <row r="102" spans="1:34" ht="14.25">
      <c r="A102" s="450">
        <f t="shared" si="16"/>
      </c>
      <c r="B102" s="448"/>
      <c r="C102" s="315"/>
      <c r="D102" s="315"/>
      <c r="E102" s="315"/>
      <c r="F102" s="315"/>
      <c r="G102" s="315"/>
      <c r="H102" s="315"/>
      <c r="I102" s="448"/>
      <c r="J102" s="342" t="e">
        <f>VLOOKUP(MATCH(K102,'種目表'!$C$42:$C$62,0),'種目表'!$A$42:$D$62,2,FALSE)</f>
        <v>#N/A</v>
      </c>
      <c r="K102" s="367"/>
      <c r="L102" s="318"/>
      <c r="M102" s="318"/>
      <c r="N102" s="319"/>
      <c r="O102" s="317" t="e">
        <f>VLOOKUP(MATCH(P102,'種目表'!$C$42:$C$62,0),'種目表'!$A$42:$D$62,2,FALSE)</f>
        <v>#N/A</v>
      </c>
      <c r="P102" s="367"/>
      <c r="Q102" s="318"/>
      <c r="R102" s="318"/>
      <c r="S102" s="319"/>
      <c r="T102" s="317" t="e">
        <f>VLOOKUP(MATCH(U102,'種目表'!$C$42:$C$62,0),'種目表'!$A$42:$D$62,2,FALSE)</f>
        <v>#N/A</v>
      </c>
      <c r="U102" s="367"/>
      <c r="V102" s="318"/>
      <c r="W102" s="318"/>
      <c r="X102" s="319"/>
      <c r="Y102" s="320"/>
      <c r="Z102" s="321"/>
      <c r="AB102" s="244"/>
      <c r="AC102" s="244">
        <f>IF(C102="","",'定数表'!$P$5)</f>
      </c>
      <c r="AD102" s="244">
        <f t="shared" si="12"/>
        <v>0</v>
      </c>
      <c r="AE102" s="244"/>
      <c r="AF102" s="220">
        <f t="shared" si="17"/>
      </c>
      <c r="AG102" s="220">
        <f t="shared" si="18"/>
      </c>
      <c r="AH102" s="220">
        <f t="shared" si="19"/>
      </c>
    </row>
    <row r="103" spans="1:34" ht="14.25">
      <c r="A103" s="450">
        <f t="shared" si="16"/>
      </c>
      <c r="B103" s="448"/>
      <c r="C103" s="315"/>
      <c r="D103" s="315"/>
      <c r="E103" s="315"/>
      <c r="F103" s="315"/>
      <c r="G103" s="315"/>
      <c r="H103" s="315"/>
      <c r="I103" s="448"/>
      <c r="J103" s="342" t="e">
        <f>VLOOKUP(MATCH(K103,'種目表'!$C$42:$C$62,0),'種目表'!$A$42:$D$62,2,FALSE)</f>
        <v>#N/A</v>
      </c>
      <c r="K103" s="367"/>
      <c r="L103" s="318"/>
      <c r="M103" s="318"/>
      <c r="N103" s="319"/>
      <c r="O103" s="317" t="e">
        <f>VLOOKUP(MATCH(P103,'種目表'!$C$42:$C$62,0),'種目表'!$A$42:$D$62,2,FALSE)</f>
        <v>#N/A</v>
      </c>
      <c r="P103" s="367"/>
      <c r="Q103" s="318"/>
      <c r="R103" s="318"/>
      <c r="S103" s="319"/>
      <c r="T103" s="317" t="e">
        <f>VLOOKUP(MATCH(U103,'種目表'!$C$42:$C$62,0),'種目表'!$A$42:$D$62,2,FALSE)</f>
        <v>#N/A</v>
      </c>
      <c r="U103" s="367"/>
      <c r="V103" s="318"/>
      <c r="W103" s="318"/>
      <c r="X103" s="319"/>
      <c r="Y103" s="320"/>
      <c r="Z103" s="321"/>
      <c r="AB103" s="244"/>
      <c r="AC103" s="244">
        <f>IF(C103="","",'定数表'!$P$5)</f>
      </c>
      <c r="AD103" s="244">
        <f t="shared" si="12"/>
        <v>0</v>
      </c>
      <c r="AE103" s="244"/>
      <c r="AF103" s="220">
        <f t="shared" si="17"/>
      </c>
      <c r="AG103" s="220">
        <f t="shared" si="18"/>
      </c>
      <c r="AH103" s="220">
        <f t="shared" si="19"/>
      </c>
    </row>
    <row r="104" spans="1:34" ht="14.25">
      <c r="A104" s="450">
        <f t="shared" si="16"/>
      </c>
      <c r="B104" s="448"/>
      <c r="C104" s="315"/>
      <c r="D104" s="315"/>
      <c r="E104" s="315"/>
      <c r="F104" s="315"/>
      <c r="G104" s="315"/>
      <c r="H104" s="315"/>
      <c r="I104" s="448"/>
      <c r="J104" s="342" t="e">
        <f>VLOOKUP(MATCH(K104,'種目表'!$C$42:$C$62,0),'種目表'!$A$42:$D$62,2,FALSE)</f>
        <v>#N/A</v>
      </c>
      <c r="K104" s="367"/>
      <c r="L104" s="318"/>
      <c r="M104" s="318"/>
      <c r="N104" s="319"/>
      <c r="O104" s="317" t="e">
        <f>VLOOKUP(MATCH(P104,'種目表'!$C$42:$C$62,0),'種目表'!$A$42:$D$62,2,FALSE)</f>
        <v>#N/A</v>
      </c>
      <c r="P104" s="367"/>
      <c r="Q104" s="318"/>
      <c r="R104" s="318"/>
      <c r="S104" s="319"/>
      <c r="T104" s="317" t="e">
        <f>VLOOKUP(MATCH(U104,'種目表'!$C$42:$C$62,0),'種目表'!$A$42:$D$62,2,FALSE)</f>
        <v>#N/A</v>
      </c>
      <c r="U104" s="367"/>
      <c r="V104" s="318"/>
      <c r="W104" s="318"/>
      <c r="X104" s="319"/>
      <c r="Y104" s="320"/>
      <c r="Z104" s="321"/>
      <c r="AB104" s="244"/>
      <c r="AC104" s="244">
        <f>IF(C104="","",'定数表'!$P$5)</f>
      </c>
      <c r="AD104" s="244">
        <f t="shared" si="12"/>
        <v>0</v>
      </c>
      <c r="AE104" s="244"/>
      <c r="AF104" s="220">
        <f t="shared" si="17"/>
      </c>
      <c r="AG104" s="220">
        <f t="shared" si="18"/>
      </c>
      <c r="AH104" s="220">
        <f t="shared" si="19"/>
      </c>
    </row>
    <row r="105" spans="1:34" ht="14.25">
      <c r="A105" s="450">
        <f t="shared" si="16"/>
      </c>
      <c r="B105" s="448"/>
      <c r="C105" s="315"/>
      <c r="D105" s="315"/>
      <c r="E105" s="315"/>
      <c r="F105" s="315"/>
      <c r="G105" s="315"/>
      <c r="H105" s="315"/>
      <c r="I105" s="448"/>
      <c r="J105" s="342" t="e">
        <f>VLOOKUP(MATCH(K105,'種目表'!$C$42:$C$62,0),'種目表'!$A$42:$D$62,2,FALSE)</f>
        <v>#N/A</v>
      </c>
      <c r="K105" s="367"/>
      <c r="L105" s="318"/>
      <c r="M105" s="318"/>
      <c r="N105" s="319"/>
      <c r="O105" s="317" t="e">
        <f>VLOOKUP(MATCH(P105,'種目表'!$C$42:$C$62,0),'種目表'!$A$42:$D$62,2,FALSE)</f>
        <v>#N/A</v>
      </c>
      <c r="P105" s="367"/>
      <c r="Q105" s="318"/>
      <c r="R105" s="318"/>
      <c r="S105" s="319"/>
      <c r="T105" s="317" t="e">
        <f>VLOOKUP(MATCH(U105,'種目表'!$C$42:$C$62,0),'種目表'!$A$42:$D$62,2,FALSE)</f>
        <v>#N/A</v>
      </c>
      <c r="U105" s="367"/>
      <c r="V105" s="318"/>
      <c r="W105" s="318"/>
      <c r="X105" s="319"/>
      <c r="Y105" s="320"/>
      <c r="Z105" s="321"/>
      <c r="AB105" s="244"/>
      <c r="AC105" s="244">
        <f>IF(C105="","",'定数表'!$P$5)</f>
      </c>
      <c r="AD105" s="244">
        <f aca="true" t="shared" si="20" ref="AD105:AD110">IF(COUNTA(K105,P105,U105,Y105,Z105)=0,0,1)</f>
        <v>0</v>
      </c>
      <c r="AE105" s="244"/>
      <c r="AF105" s="220">
        <f t="shared" si="17"/>
      </c>
      <c r="AG105" s="220">
        <f t="shared" si="18"/>
      </c>
      <c r="AH105" s="220">
        <f t="shared" si="19"/>
      </c>
    </row>
    <row r="106" spans="1:34" ht="14.25">
      <c r="A106" s="450">
        <f t="shared" si="16"/>
      </c>
      <c r="B106" s="448"/>
      <c r="C106" s="315"/>
      <c r="D106" s="315"/>
      <c r="E106" s="315"/>
      <c r="F106" s="315"/>
      <c r="G106" s="315"/>
      <c r="H106" s="315"/>
      <c r="I106" s="448"/>
      <c r="J106" s="342" t="e">
        <f>VLOOKUP(MATCH(K106,'種目表'!$C$42:$C$62,0),'種目表'!$A$42:$D$62,2,FALSE)</f>
        <v>#N/A</v>
      </c>
      <c r="K106" s="367"/>
      <c r="L106" s="318"/>
      <c r="M106" s="318"/>
      <c r="N106" s="319"/>
      <c r="O106" s="317" t="e">
        <f>VLOOKUP(MATCH(P106,'種目表'!$C$42:$C$62,0),'種目表'!$A$42:$D$62,2,FALSE)</f>
        <v>#N/A</v>
      </c>
      <c r="P106" s="367"/>
      <c r="Q106" s="318"/>
      <c r="R106" s="318"/>
      <c r="S106" s="319"/>
      <c r="T106" s="317" t="e">
        <f>VLOOKUP(MATCH(U106,'種目表'!$C$42:$C$62,0),'種目表'!$A$42:$D$62,2,FALSE)</f>
        <v>#N/A</v>
      </c>
      <c r="U106" s="367"/>
      <c r="V106" s="318"/>
      <c r="W106" s="318"/>
      <c r="X106" s="319"/>
      <c r="Y106" s="320"/>
      <c r="Z106" s="321"/>
      <c r="AB106" s="244"/>
      <c r="AC106" s="244">
        <f>IF(C106="","",'定数表'!$P$5)</f>
      </c>
      <c r="AD106" s="244">
        <f t="shared" si="20"/>
        <v>0</v>
      </c>
      <c r="AE106" s="244"/>
      <c r="AF106" s="220">
        <f t="shared" si="17"/>
      </c>
      <c r="AG106" s="220">
        <f t="shared" si="18"/>
      </c>
      <c r="AH106" s="220">
        <f t="shared" si="19"/>
      </c>
    </row>
    <row r="107" spans="1:34" ht="14.25">
      <c r="A107" s="450">
        <f t="shared" si="16"/>
      </c>
      <c r="B107" s="448"/>
      <c r="C107" s="315"/>
      <c r="D107" s="315"/>
      <c r="E107" s="315"/>
      <c r="F107" s="315"/>
      <c r="G107" s="315"/>
      <c r="H107" s="315"/>
      <c r="I107" s="448"/>
      <c r="J107" s="342" t="e">
        <f>VLOOKUP(MATCH(K107,'種目表'!$C$42:$C$62,0),'種目表'!$A$42:$D$62,2,FALSE)</f>
        <v>#N/A</v>
      </c>
      <c r="K107" s="367"/>
      <c r="L107" s="318"/>
      <c r="M107" s="318"/>
      <c r="N107" s="319"/>
      <c r="O107" s="317" t="e">
        <f>VLOOKUP(MATCH(P107,'種目表'!$C$42:$C$62,0),'種目表'!$A$42:$D$62,2,FALSE)</f>
        <v>#N/A</v>
      </c>
      <c r="P107" s="367"/>
      <c r="Q107" s="318"/>
      <c r="R107" s="318"/>
      <c r="S107" s="319"/>
      <c r="T107" s="317" t="e">
        <f>VLOOKUP(MATCH(U107,'種目表'!$C$42:$C$62,0),'種目表'!$A$42:$D$62,2,FALSE)</f>
        <v>#N/A</v>
      </c>
      <c r="U107" s="367"/>
      <c r="V107" s="318"/>
      <c r="W107" s="318"/>
      <c r="X107" s="319"/>
      <c r="Y107" s="320"/>
      <c r="Z107" s="321"/>
      <c r="AB107" s="244"/>
      <c r="AC107" s="244">
        <f>IF(C107="","",'定数表'!$P$5)</f>
      </c>
      <c r="AD107" s="244">
        <f t="shared" si="20"/>
        <v>0</v>
      </c>
      <c r="AE107" s="244"/>
      <c r="AF107" s="220">
        <f t="shared" si="17"/>
      </c>
      <c r="AG107" s="220">
        <f t="shared" si="18"/>
      </c>
      <c r="AH107" s="220">
        <f t="shared" si="19"/>
      </c>
    </row>
    <row r="108" spans="1:34" ht="14.25">
      <c r="A108" s="450">
        <f t="shared" si="16"/>
      </c>
      <c r="B108" s="448"/>
      <c r="C108" s="315"/>
      <c r="D108" s="315"/>
      <c r="E108" s="315"/>
      <c r="F108" s="315"/>
      <c r="G108" s="315"/>
      <c r="H108" s="315"/>
      <c r="I108" s="448"/>
      <c r="J108" s="342" t="e">
        <f>VLOOKUP(MATCH(K108,'種目表'!$C$42:$C$62,0),'種目表'!$A$42:$D$62,2,FALSE)</f>
        <v>#N/A</v>
      </c>
      <c r="K108" s="367"/>
      <c r="L108" s="318"/>
      <c r="M108" s="318"/>
      <c r="N108" s="319"/>
      <c r="O108" s="317" t="e">
        <f>VLOOKUP(MATCH(P108,'種目表'!$C$42:$C$62,0),'種目表'!$A$42:$D$62,2,FALSE)</f>
        <v>#N/A</v>
      </c>
      <c r="P108" s="367"/>
      <c r="Q108" s="318"/>
      <c r="R108" s="318"/>
      <c r="S108" s="319"/>
      <c r="T108" s="317" t="e">
        <f>VLOOKUP(MATCH(U108,'種目表'!$C$42:$C$62,0),'種目表'!$A$42:$D$62,2,FALSE)</f>
        <v>#N/A</v>
      </c>
      <c r="U108" s="367"/>
      <c r="V108" s="318"/>
      <c r="W108" s="318"/>
      <c r="X108" s="319"/>
      <c r="Y108" s="320"/>
      <c r="Z108" s="321"/>
      <c r="AB108" s="244"/>
      <c r="AC108" s="244">
        <f>IF(C108="","",'定数表'!$P$5)</f>
      </c>
      <c r="AD108" s="244">
        <f t="shared" si="20"/>
        <v>0</v>
      </c>
      <c r="AE108" s="244"/>
      <c r="AF108" s="220">
        <f t="shared" si="17"/>
      </c>
      <c r="AG108" s="220">
        <f t="shared" si="18"/>
      </c>
      <c r="AH108" s="220">
        <f t="shared" si="19"/>
      </c>
    </row>
    <row r="109" spans="1:34" ht="14.25">
      <c r="A109" s="450">
        <f t="shared" si="16"/>
      </c>
      <c r="B109" s="448"/>
      <c r="C109" s="315"/>
      <c r="D109" s="315"/>
      <c r="E109" s="315"/>
      <c r="F109" s="315"/>
      <c r="G109" s="315"/>
      <c r="H109" s="315"/>
      <c r="I109" s="448"/>
      <c r="J109" s="342" t="e">
        <f>VLOOKUP(MATCH(K109,'種目表'!$C$42:$C$62,0),'種目表'!$A$42:$D$62,2,FALSE)</f>
        <v>#N/A</v>
      </c>
      <c r="K109" s="367"/>
      <c r="L109" s="318"/>
      <c r="M109" s="318"/>
      <c r="N109" s="319"/>
      <c r="O109" s="317" t="e">
        <f>VLOOKUP(MATCH(P109,'種目表'!$C$42:$C$62,0),'種目表'!$A$42:$D$62,2,FALSE)</f>
        <v>#N/A</v>
      </c>
      <c r="P109" s="367"/>
      <c r="Q109" s="318"/>
      <c r="R109" s="318"/>
      <c r="S109" s="319"/>
      <c r="T109" s="317" t="e">
        <f>VLOOKUP(MATCH(U109,'種目表'!$C$42:$C$62,0),'種目表'!$A$42:$D$62,2,FALSE)</f>
        <v>#N/A</v>
      </c>
      <c r="U109" s="367"/>
      <c r="V109" s="318"/>
      <c r="W109" s="318"/>
      <c r="X109" s="319"/>
      <c r="Y109" s="320"/>
      <c r="Z109" s="321"/>
      <c r="AB109" s="244"/>
      <c r="AC109" s="244">
        <f>IF(C109="","",'定数表'!$P$5)</f>
      </c>
      <c r="AD109" s="244">
        <f t="shared" si="20"/>
        <v>0</v>
      </c>
      <c r="AE109" s="244"/>
      <c r="AF109" s="220">
        <f t="shared" si="17"/>
      </c>
      <c r="AG109" s="220">
        <f t="shared" si="18"/>
      </c>
      <c r="AH109" s="220">
        <f t="shared" si="19"/>
      </c>
    </row>
    <row r="110" spans="1:34" ht="14.25">
      <c r="A110" s="451">
        <f t="shared" si="16"/>
      </c>
      <c r="B110" s="449"/>
      <c r="C110" s="322"/>
      <c r="D110" s="322"/>
      <c r="E110" s="322"/>
      <c r="F110" s="322"/>
      <c r="G110" s="322"/>
      <c r="H110" s="322"/>
      <c r="I110" s="449"/>
      <c r="J110" s="343" t="e">
        <f>VLOOKUP(MATCH(K110,'種目表'!$C$42:$C$62,0),'種目表'!$A$42:$D$62,2,FALSE)</f>
        <v>#N/A</v>
      </c>
      <c r="K110" s="368"/>
      <c r="L110" s="325"/>
      <c r="M110" s="325"/>
      <c r="N110" s="326"/>
      <c r="O110" s="324" t="e">
        <f>VLOOKUP(MATCH(P110,'種目表'!$C$42:$C$62,0),'種目表'!$A$42:$D$62,2,FALSE)</f>
        <v>#N/A</v>
      </c>
      <c r="P110" s="368"/>
      <c r="Q110" s="325"/>
      <c r="R110" s="325"/>
      <c r="S110" s="326"/>
      <c r="T110" s="324" t="e">
        <f>VLOOKUP(MATCH(U110,'種目表'!$C$42:$C$62,0),'種目表'!$A$42:$D$62,2,FALSE)</f>
        <v>#N/A</v>
      </c>
      <c r="U110" s="368"/>
      <c r="V110" s="325"/>
      <c r="W110" s="325"/>
      <c r="X110" s="326"/>
      <c r="Y110" s="327"/>
      <c r="Z110" s="328"/>
      <c r="AB110" s="245"/>
      <c r="AC110" s="245">
        <f>IF(C110="","",'定数表'!$P$5)</f>
      </c>
      <c r="AD110" s="245">
        <f t="shared" si="20"/>
        <v>0</v>
      </c>
      <c r="AE110" s="245"/>
      <c r="AF110" s="220">
        <f t="shared" si="17"/>
      </c>
      <c r="AG110" s="220">
        <f t="shared" si="18"/>
      </c>
      <c r="AH110" s="220">
        <f t="shared" si="19"/>
      </c>
    </row>
  </sheetData>
  <sheetProtection/>
  <mergeCells count="5">
    <mergeCell ref="C2:E2"/>
    <mergeCell ref="P8:P9"/>
    <mergeCell ref="U8:U9"/>
    <mergeCell ref="L7:M7"/>
    <mergeCell ref="K8:K9"/>
  </mergeCells>
  <conditionalFormatting sqref="AP11:AP31">
    <cfRule type="cellIs" priority="1" dxfId="0" operator="greaterThan" stopIfTrue="1">
      <formula>3</formula>
    </cfRule>
  </conditionalFormatting>
  <dataValidations count="14">
    <dataValidation type="whole" allowBlank="1" showInputMessage="1" showErrorMessage="1" sqref="Q4">
      <formula1>1</formula1>
      <formula2>12</formula2>
    </dataValidation>
    <dataValidation type="whole" allowBlank="1" showInputMessage="1" showErrorMessage="1" sqref="R4">
      <formula1>1</formula1>
      <formula2>31</formula2>
    </dataValidation>
    <dataValidation type="whole" allowBlank="1" showInputMessage="1" showErrorMessage="1" sqref="L4:M5">
      <formula1>1</formula1>
      <formula2>3</formula2>
    </dataValidation>
    <dataValidation type="textLength" allowBlank="1" showInputMessage="1" showErrorMessage="1" imeMode="hiragana" sqref="D3:F5">
      <formula1>0</formula1>
      <formula2>16</formula2>
    </dataValidation>
    <dataValidation allowBlank="1" showInputMessage="1" showErrorMessage="1" imeMode="hiragana" sqref="J4:K5 C11:C110"/>
    <dataValidation type="whole" operator="equal" allowBlank="1" showInputMessage="1" showErrorMessage="1" errorTitle="不正入力" error="このセルには数値「１」しか入力できません&#10;&#10;リレー競技のエントリー者に「１」を入力して下さい" imeMode="disabled" sqref="Y11:Z22 Y24:Z110">
      <formula1>1</formula1>
    </dataValidation>
    <dataValidation type="whole" allowBlank="1" showInputMessage="1" showErrorMessage="1" promptTitle="学年の入力" prompt="学年の数値 １～３ を入力してください" errorTitle="不正入力" error="このセルには １～３ の整数値しか入力できません" imeMode="disabled" sqref="I11:I110">
      <formula1>1</formula1>
      <formula2>3</formula2>
    </dataValidation>
    <dataValidation type="whole" operator="lessThan" allowBlank="1" showInputMessage="1" showErrorMessage="1" promptTitle="誕生年の入力" prompt="西暦の年数の下２ケタの数値を入力して下さい" errorTitle="不正入力" error="西暦の年数の下２ケタの数値を入力して下さい" imeMode="disabled" sqref="F11:F110">
      <formula1>3000</formula1>
    </dataValidation>
    <dataValidation allowBlank="1" showInputMessage="1" showErrorMessage="1" imeMode="halfKatakana" sqref="D11:E110"/>
    <dataValidation type="whole" operator="greaterThan" allowBlank="1" showInputMessage="1" showErrorMessage="1" imeMode="disabled" sqref="B11:B110">
      <formula1>0</formula1>
    </dataValidation>
    <dataValidation allowBlank="1" showInputMessage="1" showErrorMessage="1" imeMode="disabled" sqref="V11:V110 L11:O110 Q11:T110 W11:X22 W24:X110 J11:J110"/>
    <dataValidation type="whole" allowBlank="1" showInputMessage="1" showErrorMessage="1" promptTitle="誕生月の入力" prompt="誕生月 １～１２ の数値を入力してください" errorTitle="不正入力" error="月数　１～１２　の数値しか入力できません" imeMode="disabled" sqref="G11:G110">
      <formula1>1</formula1>
      <formula2>12</formula2>
    </dataValidation>
    <dataValidation type="whole" allowBlank="1" showInputMessage="1" showErrorMessage="1" promptTitle="誕生日の入力" prompt="誕生日の日数 １～３１ の数値を入力してください" errorTitle="不正入力" error="日数　１～３１　の数値しか入力できません" imeMode="disabled" sqref="H11:H110">
      <formula1>1</formula1>
      <formula2>31</formula2>
    </dataValidation>
    <dataValidation type="list" allowBlank="1" showInputMessage="1" showErrorMessage="1" sqref="U11:U110 K11:K110 P11:P110">
      <formula1>総体男</formula1>
    </dataValidation>
  </dataValidations>
  <printOptions horizontalCentered="1"/>
  <pageMargins left="0.5905511811023623" right="0.5905511811023623" top="0.6692913385826772" bottom="0.5905511811023623" header="0.31496062992125984" footer="0"/>
  <pageSetup horizontalDpi="300" verticalDpi="300" orientation="landscape" paperSize="9" scale="7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transitionEvaluation="1"/>
  <dimension ref="A1:AG370"/>
  <sheetViews>
    <sheetView showGridLines="0" zoomScale="75" zoomScaleNormal="75" zoomScaleSheetLayoutView="50" zoomScalePageLayoutView="0" workbookViewId="0" topLeftCell="A1">
      <selection activeCell="A3" sqref="A3:D3"/>
    </sheetView>
  </sheetViews>
  <sheetFormatPr defaultColWidth="10.69921875" defaultRowHeight="15"/>
  <cols>
    <col min="1" max="1" width="3.69921875" style="1" customWidth="1"/>
    <col min="2" max="2" width="4.69921875" style="1" customWidth="1"/>
    <col min="3" max="3" width="14.69921875" style="1" customWidth="1"/>
    <col min="4" max="4" width="12.69921875" style="1" customWidth="1"/>
    <col min="5" max="7" width="3.19921875" style="1" customWidth="1"/>
    <col min="8" max="9" width="4.19921875" style="1" customWidth="1"/>
    <col min="10" max="10" width="10.69921875" style="1" customWidth="1"/>
    <col min="11" max="14" width="4.19921875" style="1" customWidth="1"/>
    <col min="15" max="15" width="10.69921875" style="1" customWidth="1"/>
    <col min="16" max="19" width="4.19921875" style="1" customWidth="1"/>
    <col min="20" max="20" width="10.69921875" style="1" customWidth="1"/>
    <col min="21" max="23" width="4.19921875" style="1" customWidth="1"/>
    <col min="24" max="25" width="7.69921875" style="1" customWidth="1"/>
    <col min="26" max="26" width="2.19921875" style="1" customWidth="1"/>
    <col min="27" max="27" width="4.69921875" style="1" customWidth="1"/>
    <col min="28" max="29" width="8.69921875" style="1" customWidth="1"/>
    <col min="30" max="30" width="1.69921875" style="1" customWidth="1"/>
    <col min="31" max="32" width="5.69921875" style="1" customWidth="1"/>
    <col min="33" max="16384" width="10.69921875" style="1" customWidth="1"/>
  </cols>
  <sheetData>
    <row r="1" spans="3:29" ht="22.5" customHeight="1">
      <c r="C1" s="17" t="str">
        <f>"令和"&amp;'定数表'!V12&amp;"年度   "&amp;'定数表'!P6&amp;"　　参加申込書"</f>
        <v>令和６年度   年度当初の競技者登録　　参加申込書</v>
      </c>
      <c r="D1" s="19"/>
      <c r="U1" s="3"/>
      <c r="V1" s="3"/>
      <c r="W1" s="3"/>
      <c r="X1" s="3"/>
      <c r="Y1" s="3"/>
      <c r="Z1" s="3"/>
      <c r="AA1" s="3"/>
      <c r="AB1" s="3"/>
      <c r="AC1" s="3"/>
    </row>
    <row r="2" spans="21:29" ht="10.5" customHeight="1">
      <c r="U2" s="3"/>
      <c r="V2" s="3"/>
      <c r="W2" s="3"/>
      <c r="X2" s="3"/>
      <c r="Y2" s="3"/>
      <c r="Z2" s="3"/>
      <c r="AA2" s="3"/>
      <c r="AB2" s="3"/>
      <c r="AC2" s="3"/>
    </row>
    <row r="3" spans="1:30" ht="20.25" customHeight="1">
      <c r="A3" s="605" t="s">
        <v>327</v>
      </c>
      <c r="B3" s="606"/>
      <c r="C3" s="606"/>
      <c r="D3" s="607"/>
      <c r="E3" s="660" t="s">
        <v>328</v>
      </c>
      <c r="F3" s="660"/>
      <c r="G3" s="660"/>
      <c r="H3" s="660"/>
      <c r="I3" s="660"/>
      <c r="J3" s="605"/>
      <c r="K3" s="661" t="s">
        <v>326</v>
      </c>
      <c r="L3" s="606"/>
      <c r="M3" s="606"/>
      <c r="N3" s="606"/>
      <c r="O3" s="607"/>
      <c r="P3" s="660" t="s">
        <v>329</v>
      </c>
      <c r="Q3" s="660"/>
      <c r="R3" s="660"/>
      <c r="S3" s="660"/>
      <c r="T3" s="660"/>
      <c r="U3" s="664" t="s">
        <v>101</v>
      </c>
      <c r="V3" s="664"/>
      <c r="W3" s="664"/>
      <c r="X3" s="659" t="s">
        <v>353</v>
      </c>
      <c r="Y3" s="659"/>
      <c r="Z3" s="659"/>
      <c r="AA3" s="659"/>
      <c r="AB3" s="659"/>
      <c r="AC3" s="659"/>
      <c r="AD3" s="659"/>
    </row>
    <row r="4" spans="1:30" ht="20.25" customHeight="1">
      <c r="A4" s="608" t="e">
        <f>VLOOKUP('定数表'!P5,'定数表'!A2:H54,4)</f>
        <v>#N/A</v>
      </c>
      <c r="B4" s="608"/>
      <c r="C4" s="608"/>
      <c r="D4" s="609"/>
      <c r="E4" s="665">
        <f>IF('初期ﾃﾞｰﾀ'!C8="","",'初期ﾃﾞｰﾀ'!C8)</f>
      </c>
      <c r="F4" s="666"/>
      <c r="G4" s="666"/>
      <c r="H4" s="666"/>
      <c r="I4" s="666"/>
      <c r="J4" s="667"/>
      <c r="K4" s="662">
        <f>IF('初期ﾃﾞｰﾀ'!C10="","",'初期ﾃﾞｰﾀ'!C10)</f>
      </c>
      <c r="L4" s="663"/>
      <c r="M4" s="663"/>
      <c r="N4" s="663"/>
      <c r="O4" s="663"/>
      <c r="P4" s="663">
        <f>IF('初期ﾃﾞｰﾀ'!C12="","",'初期ﾃﾞｰﾀ'!C12)</f>
      </c>
      <c r="Q4" s="663"/>
      <c r="R4" s="663"/>
      <c r="S4" s="663"/>
      <c r="T4" s="663"/>
      <c r="U4" s="664"/>
      <c r="V4" s="664"/>
      <c r="W4" s="664"/>
      <c r="X4" s="659"/>
      <c r="Y4" s="659"/>
      <c r="Z4" s="659"/>
      <c r="AA4" s="659"/>
      <c r="AB4" s="659"/>
      <c r="AC4" s="659"/>
      <c r="AD4" s="659"/>
    </row>
    <row r="5" spans="24:30" ht="10.5" customHeight="1">
      <c r="X5" s="659"/>
      <c r="Y5" s="659"/>
      <c r="Z5" s="659"/>
      <c r="AA5" s="659"/>
      <c r="AB5" s="659"/>
      <c r="AC5" s="659"/>
      <c r="AD5" s="659"/>
    </row>
    <row r="6" spans="1:29" ht="15.75" customHeight="1">
      <c r="A6" s="99"/>
      <c r="B6" s="610" t="s">
        <v>195</v>
      </c>
      <c r="C6" s="616" t="s">
        <v>189</v>
      </c>
      <c r="D6" s="613" t="s">
        <v>190</v>
      </c>
      <c r="E6" s="413"/>
      <c r="F6" s="413"/>
      <c r="G6" s="414"/>
      <c r="H6" s="20"/>
      <c r="I6" s="619" t="s">
        <v>2</v>
      </c>
      <c r="J6" s="620"/>
      <c r="K6" s="626" t="s">
        <v>283</v>
      </c>
      <c r="L6" s="627"/>
      <c r="M6" s="628"/>
      <c r="N6" s="619" t="s">
        <v>103</v>
      </c>
      <c r="O6" s="620"/>
      <c r="P6" s="626" t="s">
        <v>283</v>
      </c>
      <c r="Q6" s="627"/>
      <c r="R6" s="628"/>
      <c r="S6" s="619" t="s">
        <v>104</v>
      </c>
      <c r="T6" s="620"/>
      <c r="U6" s="626" t="s">
        <v>283</v>
      </c>
      <c r="V6" s="627"/>
      <c r="W6" s="628"/>
      <c r="X6" s="646" t="s">
        <v>200</v>
      </c>
      <c r="Y6" s="623" t="s">
        <v>201</v>
      </c>
      <c r="Z6" s="4"/>
      <c r="AA6" s="4"/>
      <c r="AB6" s="4"/>
      <c r="AC6" s="4"/>
    </row>
    <row r="7" spans="1:33" ht="15.75" customHeight="1">
      <c r="A7" s="100"/>
      <c r="B7" s="611"/>
      <c r="C7" s="617"/>
      <c r="D7" s="614"/>
      <c r="E7" s="65"/>
      <c r="F7" s="65"/>
      <c r="G7" s="426"/>
      <c r="H7" s="18" t="s">
        <v>1</v>
      </c>
      <c r="I7" s="621"/>
      <c r="J7" s="622"/>
      <c r="K7" s="629"/>
      <c r="L7" s="590"/>
      <c r="M7" s="630"/>
      <c r="N7" s="621"/>
      <c r="O7" s="622"/>
      <c r="P7" s="629"/>
      <c r="Q7" s="590"/>
      <c r="R7" s="630"/>
      <c r="S7" s="621"/>
      <c r="T7" s="622"/>
      <c r="U7" s="629"/>
      <c r="V7" s="590"/>
      <c r="W7" s="630"/>
      <c r="X7" s="647"/>
      <c r="Y7" s="624"/>
      <c r="Z7" s="4"/>
      <c r="AA7" s="638" t="s">
        <v>8</v>
      </c>
      <c r="AB7" s="644" t="s">
        <v>15</v>
      </c>
      <c r="AC7" s="640" t="s">
        <v>196</v>
      </c>
      <c r="AF7" s="65"/>
      <c r="AG7" s="634" t="s">
        <v>197</v>
      </c>
    </row>
    <row r="8" spans="1:33" ht="15.75" customHeight="1" thickBot="1">
      <c r="A8" s="6"/>
      <c r="B8" s="612"/>
      <c r="C8" s="618"/>
      <c r="D8" s="615"/>
      <c r="E8" s="427"/>
      <c r="F8" s="427"/>
      <c r="G8" s="7"/>
      <c r="H8" s="21"/>
      <c r="I8" s="22" t="s">
        <v>187</v>
      </c>
      <c r="J8" s="7" t="s">
        <v>181</v>
      </c>
      <c r="K8" s="631"/>
      <c r="L8" s="632"/>
      <c r="M8" s="633"/>
      <c r="N8" s="22" t="s">
        <v>8</v>
      </c>
      <c r="O8" s="7" t="s">
        <v>181</v>
      </c>
      <c r="P8" s="631"/>
      <c r="Q8" s="632"/>
      <c r="R8" s="633"/>
      <c r="S8" s="22" t="s">
        <v>8</v>
      </c>
      <c r="T8" s="7" t="s">
        <v>181</v>
      </c>
      <c r="U8" s="631"/>
      <c r="V8" s="632"/>
      <c r="W8" s="633"/>
      <c r="X8" s="648"/>
      <c r="Y8" s="625"/>
      <c r="Z8" s="4"/>
      <c r="AA8" s="639"/>
      <c r="AB8" s="645"/>
      <c r="AC8" s="641"/>
      <c r="AF8" s="65"/>
      <c r="AG8" s="635"/>
    </row>
    <row r="9" spans="1:33" ht="24" customHeight="1" thickTop="1">
      <c r="A9" s="29"/>
      <c r="B9" s="78"/>
      <c r="C9" s="77"/>
      <c r="D9" s="417"/>
      <c r="E9" s="420"/>
      <c r="F9" s="420"/>
      <c r="G9" s="421"/>
      <c r="H9" s="79"/>
      <c r="I9" s="80"/>
      <c r="J9" s="81"/>
      <c r="K9" s="156"/>
      <c r="L9" s="157" t="s">
        <v>473</v>
      </c>
      <c r="M9" s="158"/>
      <c r="N9" s="80"/>
      <c r="O9" s="81"/>
      <c r="P9" s="156"/>
      <c r="Q9" s="157"/>
      <c r="R9" s="158"/>
      <c r="S9" s="80"/>
      <c r="T9" s="81"/>
      <c r="U9" s="156"/>
      <c r="V9" s="157"/>
      <c r="W9" s="158"/>
      <c r="X9" s="82"/>
      <c r="Y9" s="81"/>
      <c r="Z9" s="4"/>
      <c r="AA9" s="23">
        <v>1</v>
      </c>
      <c r="AB9" s="24" t="s">
        <v>206</v>
      </c>
      <c r="AC9" s="34">
        <f>IF(AG9=0,"",IF(AG9&gt;'定数表'!$Q$20,"×("&amp;FIXED(AG9,0)&amp;")",AG9))</f>
      </c>
      <c r="AD9" s="28"/>
      <c r="AF9" s="105"/>
      <c r="AG9" s="108">
        <f>COUNTIF('男入力'!$J$11:$J$110,AA9)+COUNTIF('男入力'!$O$11:$O$110,AA9)+COUNTIF('男入力'!$T$11:$T$110,AA9)</f>
        <v>0</v>
      </c>
    </row>
    <row r="10" spans="1:33" ht="24" customHeight="1">
      <c r="A10" s="30"/>
      <c r="B10" s="67"/>
      <c r="C10" s="91"/>
      <c r="D10" s="418"/>
      <c r="E10" s="422"/>
      <c r="F10" s="422"/>
      <c r="G10" s="423"/>
      <c r="H10" s="83"/>
      <c r="I10" s="84"/>
      <c r="J10" s="85"/>
      <c r="K10" s="159"/>
      <c r="L10" s="160" t="s">
        <v>473</v>
      </c>
      <c r="M10" s="161"/>
      <c r="N10" s="84"/>
      <c r="O10" s="85"/>
      <c r="P10" s="159"/>
      <c r="Q10" s="160"/>
      <c r="R10" s="161"/>
      <c r="S10" s="84"/>
      <c r="T10" s="85"/>
      <c r="U10" s="159"/>
      <c r="V10" s="160"/>
      <c r="W10" s="161"/>
      <c r="X10" s="86"/>
      <c r="Y10" s="85"/>
      <c r="Z10" s="4"/>
      <c r="AA10" s="25">
        <v>2</v>
      </c>
      <c r="AB10" s="26" t="s">
        <v>207</v>
      </c>
      <c r="AC10" s="35">
        <f>IF(AG10=0,"",IF(AG10&gt;'定数表'!$Q$20,"×("&amp;FIXED(AG10,0)&amp;")",AG10))</f>
      </c>
      <c r="AF10" s="105"/>
      <c r="AG10" s="102">
        <f>COUNTIF('男入力'!$J$11:$J$110,AA10)+COUNTIF('男入力'!$O$11:$O$110,AA10)+COUNTIF('男入力'!$T$11:$T$110,AA10)</f>
        <v>0</v>
      </c>
    </row>
    <row r="11" spans="1:33" ht="24" customHeight="1">
      <c r="A11" s="30"/>
      <c r="B11" s="67"/>
      <c r="C11" s="91"/>
      <c r="D11" s="418"/>
      <c r="E11" s="422"/>
      <c r="F11" s="422"/>
      <c r="G11" s="423"/>
      <c r="H11" s="83"/>
      <c r="I11" s="84"/>
      <c r="J11" s="85"/>
      <c r="K11" s="159"/>
      <c r="L11" s="160" t="s">
        <v>473</v>
      </c>
      <c r="M11" s="161"/>
      <c r="N11" s="84"/>
      <c r="O11" s="85"/>
      <c r="P11" s="159"/>
      <c r="Q11" s="160"/>
      <c r="R11" s="161"/>
      <c r="S11" s="84"/>
      <c r="T11" s="85"/>
      <c r="U11" s="159"/>
      <c r="V11" s="160"/>
      <c r="W11" s="161"/>
      <c r="X11" s="86"/>
      <c r="Y11" s="85"/>
      <c r="Z11" s="4"/>
      <c r="AA11" s="25">
        <v>3</v>
      </c>
      <c r="AB11" s="26" t="s">
        <v>208</v>
      </c>
      <c r="AC11" s="35">
        <f>IF(AG11=0,"",IF(AG11&gt;'定数表'!$Q$20,"×("&amp;FIXED(AG11,0)&amp;")",AG11))</f>
      </c>
      <c r="AF11" s="105"/>
      <c r="AG11" s="102">
        <f>COUNTIF('男入力'!$J$11:$J$110,AA11)+COUNTIF('男入力'!$O$11:$O$110,AA11)+COUNTIF('男入力'!$T$11:$T$110,AA11)</f>
        <v>0</v>
      </c>
    </row>
    <row r="12" spans="1:33" ht="24" customHeight="1">
      <c r="A12" s="30"/>
      <c r="B12" s="67"/>
      <c r="C12" s="91"/>
      <c r="D12" s="418"/>
      <c r="E12" s="422"/>
      <c r="F12" s="422"/>
      <c r="G12" s="423"/>
      <c r="H12" s="83"/>
      <c r="I12" s="84"/>
      <c r="J12" s="85"/>
      <c r="K12" s="159"/>
      <c r="L12" s="160" t="s">
        <v>473</v>
      </c>
      <c r="M12" s="161"/>
      <c r="N12" s="84"/>
      <c r="O12" s="85"/>
      <c r="P12" s="159"/>
      <c r="Q12" s="160"/>
      <c r="R12" s="161"/>
      <c r="S12" s="84"/>
      <c r="T12" s="85"/>
      <c r="U12" s="159"/>
      <c r="V12" s="160"/>
      <c r="W12" s="161"/>
      <c r="X12" s="86"/>
      <c r="Y12" s="85"/>
      <c r="Z12" s="4"/>
      <c r="AA12" s="25">
        <v>4</v>
      </c>
      <c r="AB12" s="26" t="s">
        <v>209</v>
      </c>
      <c r="AC12" s="35">
        <f>IF(AG12=0,"",IF(AG12&gt;'定数表'!$Q$20,"×("&amp;FIXED(AG12,0)&amp;")",AG12))</f>
      </c>
      <c r="AF12" s="105"/>
      <c r="AG12" s="102">
        <f>COUNTIF('男入力'!$J$11:$J$110,AA12)+COUNTIF('男入力'!$O$11:$O$110,AA12)+COUNTIF('男入力'!$T$11:$T$110,AA12)</f>
        <v>0</v>
      </c>
    </row>
    <row r="13" spans="1:33" ht="24" customHeight="1">
      <c r="A13" s="30"/>
      <c r="B13" s="67"/>
      <c r="C13" s="91"/>
      <c r="D13" s="418"/>
      <c r="E13" s="422"/>
      <c r="F13" s="422"/>
      <c r="G13" s="423"/>
      <c r="H13" s="83"/>
      <c r="I13" s="84"/>
      <c r="J13" s="85"/>
      <c r="K13" s="159"/>
      <c r="L13" s="160"/>
      <c r="M13" s="161"/>
      <c r="N13" s="84"/>
      <c r="O13" s="85"/>
      <c r="P13" s="159"/>
      <c r="Q13" s="160"/>
      <c r="R13" s="161"/>
      <c r="S13" s="84"/>
      <c r="T13" s="85"/>
      <c r="U13" s="159"/>
      <c r="V13" s="160"/>
      <c r="W13" s="161"/>
      <c r="X13" s="86"/>
      <c r="Y13" s="85"/>
      <c r="Z13" s="4"/>
      <c r="AA13" s="25">
        <v>5</v>
      </c>
      <c r="AB13" s="26" t="s">
        <v>210</v>
      </c>
      <c r="AC13" s="35">
        <f>IF(AG13=0,"",IF(AG13&gt;'定数表'!$Q$20,"×("&amp;FIXED(AG13,0)&amp;")",AG13))</f>
      </c>
      <c r="AF13" s="105"/>
      <c r="AG13" s="102">
        <f>COUNTIF('男入力'!$J$11:$J$110,AA13)+COUNTIF('男入力'!$O$11:$O$110,AA13)+COUNTIF('男入力'!$T$11:$T$110,AA13)</f>
        <v>0</v>
      </c>
    </row>
    <row r="14" spans="1:33" ht="24" customHeight="1">
      <c r="A14" s="30"/>
      <c r="B14" s="67"/>
      <c r="C14" s="91"/>
      <c r="D14" s="418"/>
      <c r="E14" s="422"/>
      <c r="F14" s="422"/>
      <c r="G14" s="423"/>
      <c r="H14" s="83"/>
      <c r="I14" s="84"/>
      <c r="J14" s="85"/>
      <c r="K14" s="159"/>
      <c r="L14" s="160"/>
      <c r="M14" s="161"/>
      <c r="N14" s="84"/>
      <c r="O14" s="85"/>
      <c r="P14" s="159"/>
      <c r="Q14" s="160"/>
      <c r="R14" s="161"/>
      <c r="S14" s="84"/>
      <c r="T14" s="85"/>
      <c r="U14" s="159"/>
      <c r="V14" s="160"/>
      <c r="W14" s="161"/>
      <c r="X14" s="86"/>
      <c r="Y14" s="85"/>
      <c r="Z14" s="4"/>
      <c r="AA14" s="25">
        <v>7</v>
      </c>
      <c r="AB14" s="26" t="s">
        <v>212</v>
      </c>
      <c r="AC14" s="35">
        <f>IF(AG14=0,"",IF(AG14&gt;'定数表'!$Q$20,"×("&amp;FIXED(AG14,0)&amp;")",AG14))</f>
      </c>
      <c r="AF14" s="105"/>
      <c r="AG14" s="102">
        <f>COUNTIF('男入力'!$J$11:$J$110,AA14)+COUNTIF('男入力'!$O$11:$O$110,AA14)+COUNTIF('男入力'!$T$11:$T$110,AA14)</f>
        <v>0</v>
      </c>
    </row>
    <row r="15" spans="1:33" ht="24" customHeight="1">
      <c r="A15" s="30"/>
      <c r="B15" s="67"/>
      <c r="C15" s="91"/>
      <c r="D15" s="418"/>
      <c r="E15" s="422"/>
      <c r="F15" s="422"/>
      <c r="G15" s="423"/>
      <c r="H15" s="83"/>
      <c r="I15" s="84"/>
      <c r="J15" s="85"/>
      <c r="K15" s="159"/>
      <c r="L15" s="160"/>
      <c r="M15" s="161"/>
      <c r="N15" s="84"/>
      <c r="O15" s="85"/>
      <c r="P15" s="159"/>
      <c r="Q15" s="160"/>
      <c r="R15" s="161"/>
      <c r="S15" s="84"/>
      <c r="T15" s="85"/>
      <c r="U15" s="159"/>
      <c r="V15" s="160"/>
      <c r="W15" s="161"/>
      <c r="X15" s="86"/>
      <c r="Y15" s="85"/>
      <c r="Z15" s="4"/>
      <c r="AA15" s="25">
        <v>9</v>
      </c>
      <c r="AB15" s="26" t="s">
        <v>214</v>
      </c>
      <c r="AC15" s="35">
        <f>IF(AG15=0,"",IF(AG15&gt;'定数表'!$Q$20,"×("&amp;FIXED(AG15,0)&amp;")",AG15))</f>
      </c>
      <c r="AF15" s="105"/>
      <c r="AG15" s="102">
        <f>COUNTIF('男入力'!$J$11:$J$110,AA15)+COUNTIF('男入力'!$O$11:$O$110,AA15)+COUNTIF('男入力'!$T$11:$T$110,AA15)</f>
        <v>0</v>
      </c>
    </row>
    <row r="16" spans="1:33" ht="24" customHeight="1">
      <c r="A16" s="30"/>
      <c r="B16" s="67"/>
      <c r="C16" s="91"/>
      <c r="D16" s="418"/>
      <c r="E16" s="422"/>
      <c r="F16" s="422"/>
      <c r="G16" s="423"/>
      <c r="H16" s="83"/>
      <c r="I16" s="84"/>
      <c r="J16" s="85"/>
      <c r="K16" s="159"/>
      <c r="L16" s="160"/>
      <c r="M16" s="161"/>
      <c r="N16" s="84"/>
      <c r="O16" s="85"/>
      <c r="P16" s="159"/>
      <c r="Q16" s="160"/>
      <c r="R16" s="161"/>
      <c r="S16" s="84"/>
      <c r="T16" s="85"/>
      <c r="U16" s="159"/>
      <c r="V16" s="160"/>
      <c r="W16" s="161"/>
      <c r="X16" s="86"/>
      <c r="Y16" s="85"/>
      <c r="Z16" s="4"/>
      <c r="AA16" s="25">
        <v>10</v>
      </c>
      <c r="AB16" s="26" t="s">
        <v>215</v>
      </c>
      <c r="AC16" s="35">
        <f>IF(AG16=0,"",IF(AG16&gt;'定数表'!$Q$20,"×("&amp;FIXED(AG16,0)&amp;")",AG16))</f>
      </c>
      <c r="AF16" s="105"/>
      <c r="AG16" s="102">
        <f>COUNTIF('男入力'!$J$11:$J$110,AA16)+COUNTIF('男入力'!$O$11:$O$110,AA16)+COUNTIF('男入力'!$T$11:$T$110,AA16)</f>
        <v>0</v>
      </c>
    </row>
    <row r="17" spans="1:33" ht="24" customHeight="1">
      <c r="A17" s="30"/>
      <c r="B17" s="67"/>
      <c r="C17" s="91"/>
      <c r="D17" s="418"/>
      <c r="E17" s="422"/>
      <c r="F17" s="422"/>
      <c r="G17" s="423"/>
      <c r="H17" s="83"/>
      <c r="I17" s="84"/>
      <c r="J17" s="85"/>
      <c r="K17" s="159"/>
      <c r="L17" s="160"/>
      <c r="M17" s="161"/>
      <c r="N17" s="84"/>
      <c r="O17" s="85"/>
      <c r="P17" s="159"/>
      <c r="Q17" s="160"/>
      <c r="R17" s="161"/>
      <c r="S17" s="84"/>
      <c r="T17" s="85"/>
      <c r="U17" s="159"/>
      <c r="V17" s="160"/>
      <c r="W17" s="161"/>
      <c r="X17" s="86"/>
      <c r="Y17" s="85"/>
      <c r="Z17" s="4"/>
      <c r="AA17" s="25">
        <v>12</v>
      </c>
      <c r="AB17" s="26" t="s">
        <v>216</v>
      </c>
      <c r="AC17" s="35">
        <f>IF(AG17=0,"",IF(AG17&gt;'定数表'!$Q$20,"×("&amp;FIXED(AG17,0)&amp;")",AG17))</f>
      </c>
      <c r="AF17" s="105"/>
      <c r="AG17" s="102">
        <f>COUNTIF('男入力'!$J$11:$J$110,AA17)+COUNTIF('男入力'!$O$11:$O$110,AA17)+COUNTIF('男入力'!$T$11:$T$110,AA17)</f>
        <v>0</v>
      </c>
    </row>
    <row r="18" spans="1:33" ht="24" customHeight="1">
      <c r="A18" s="30"/>
      <c r="B18" s="67"/>
      <c r="C18" s="91"/>
      <c r="D18" s="418"/>
      <c r="E18" s="422"/>
      <c r="F18" s="422"/>
      <c r="G18" s="423"/>
      <c r="H18" s="83"/>
      <c r="I18" s="84"/>
      <c r="J18" s="85"/>
      <c r="K18" s="159"/>
      <c r="L18" s="160"/>
      <c r="M18" s="161"/>
      <c r="N18" s="84"/>
      <c r="O18" s="85"/>
      <c r="P18" s="159"/>
      <c r="Q18" s="160"/>
      <c r="R18" s="161"/>
      <c r="S18" s="84"/>
      <c r="T18" s="85"/>
      <c r="U18" s="159"/>
      <c r="V18" s="160"/>
      <c r="W18" s="161"/>
      <c r="X18" s="86"/>
      <c r="Y18" s="85"/>
      <c r="Z18" s="4"/>
      <c r="AA18" s="25">
        <v>14</v>
      </c>
      <c r="AB18" s="26" t="s">
        <v>217</v>
      </c>
      <c r="AC18" s="35">
        <f>IF(AG18=0,"",IF(AG18&gt;'定数表'!$Q$20,"×("&amp;FIXED(AG18,0)&amp;")",AG18))</f>
      </c>
      <c r="AF18" s="105"/>
      <c r="AG18" s="102">
        <f>COUNTIF('男入力'!$J$11:$J$110,AA18)+COUNTIF('男入力'!$O$11:$O$110,AA18)+COUNTIF('男入力'!$T$11:$T$110,AA18)</f>
        <v>0</v>
      </c>
    </row>
    <row r="19" spans="1:33" ht="24" customHeight="1">
      <c r="A19" s="30"/>
      <c r="B19" s="67"/>
      <c r="C19" s="91"/>
      <c r="D19" s="418"/>
      <c r="E19" s="422"/>
      <c r="F19" s="422"/>
      <c r="G19" s="423"/>
      <c r="H19" s="83"/>
      <c r="I19" s="84"/>
      <c r="J19" s="85"/>
      <c r="K19" s="159"/>
      <c r="L19" s="160"/>
      <c r="M19" s="161"/>
      <c r="N19" s="84"/>
      <c r="O19" s="85"/>
      <c r="P19" s="159"/>
      <c r="Q19" s="160"/>
      <c r="R19" s="161"/>
      <c r="S19" s="84"/>
      <c r="T19" s="85"/>
      <c r="U19" s="159"/>
      <c r="V19" s="160"/>
      <c r="W19" s="161"/>
      <c r="X19" s="86"/>
      <c r="Y19" s="85"/>
      <c r="Z19" s="4"/>
      <c r="AA19" s="25">
        <v>15</v>
      </c>
      <c r="AB19" s="26" t="s">
        <v>204</v>
      </c>
      <c r="AC19" s="35">
        <f>IF(AG19=0,"",IF(AG19&gt;6,"×("&amp;FIXED(AG19,0)&amp;")",AG19))</f>
      </c>
      <c r="AF19" s="105"/>
      <c r="AG19" s="102">
        <f>SUM('男入力'!$Y$11:$Y$110)</f>
        <v>0</v>
      </c>
    </row>
    <row r="20" spans="1:33" ht="24" customHeight="1">
      <c r="A20" s="30"/>
      <c r="B20" s="67"/>
      <c r="C20" s="91"/>
      <c r="D20" s="418"/>
      <c r="E20" s="422"/>
      <c r="F20" s="422"/>
      <c r="G20" s="423"/>
      <c r="H20" s="83"/>
      <c r="I20" s="84"/>
      <c r="J20" s="85"/>
      <c r="K20" s="159"/>
      <c r="L20" s="160"/>
      <c r="M20" s="161"/>
      <c r="N20" s="84"/>
      <c r="O20" s="85"/>
      <c r="P20" s="159"/>
      <c r="Q20" s="160"/>
      <c r="R20" s="161"/>
      <c r="S20" s="84"/>
      <c r="T20" s="85"/>
      <c r="U20" s="159"/>
      <c r="V20" s="160"/>
      <c r="W20" s="161"/>
      <c r="X20" s="86"/>
      <c r="Y20" s="85"/>
      <c r="Z20" s="4"/>
      <c r="AA20" s="25">
        <v>16</v>
      </c>
      <c r="AB20" s="26" t="s">
        <v>205</v>
      </c>
      <c r="AC20" s="35">
        <f>IF(AG20=0,"",IF(AG20&gt;6,"×("&amp;FIXED(AG20,0)&amp;")",AG20))</f>
      </c>
      <c r="AF20" s="105"/>
      <c r="AG20" s="102">
        <f>SUM('男入力'!$Z$11:$Z$110)</f>
        <v>0</v>
      </c>
    </row>
    <row r="21" spans="1:33" ht="24" customHeight="1">
      <c r="A21" s="30"/>
      <c r="B21" s="67"/>
      <c r="C21" s="91"/>
      <c r="D21" s="418"/>
      <c r="E21" s="422"/>
      <c r="F21" s="422"/>
      <c r="G21" s="423"/>
      <c r="H21" s="83"/>
      <c r="I21" s="84"/>
      <c r="J21" s="85"/>
      <c r="K21" s="159"/>
      <c r="L21" s="160"/>
      <c r="M21" s="161"/>
      <c r="N21" s="84"/>
      <c r="O21" s="85"/>
      <c r="P21" s="159"/>
      <c r="Q21" s="160"/>
      <c r="R21" s="161"/>
      <c r="S21" s="84"/>
      <c r="T21" s="85"/>
      <c r="U21" s="159"/>
      <c r="V21" s="160"/>
      <c r="W21" s="161"/>
      <c r="X21" s="86"/>
      <c r="Y21" s="85"/>
      <c r="Z21" s="4"/>
      <c r="AA21" s="25">
        <v>17</v>
      </c>
      <c r="AB21" s="32" t="s">
        <v>218</v>
      </c>
      <c r="AC21" s="35">
        <f>IF(AG21=0,"",IF(AG21&gt;'定数表'!$Q$20,"×("&amp;FIXED(AG21,0)&amp;")",AG21))</f>
      </c>
      <c r="AF21" s="105"/>
      <c r="AG21" s="102">
        <f>COUNTIF('男入力'!$J$11:$J$110,AA21)+COUNTIF('男入力'!$O$11:$O$110,AA21)+COUNTIF('男入力'!$T$11:$T$110,AA21)</f>
        <v>0</v>
      </c>
    </row>
    <row r="22" spans="1:33" ht="24" customHeight="1">
      <c r="A22" s="30"/>
      <c r="B22" s="67"/>
      <c r="C22" s="91"/>
      <c r="D22" s="418"/>
      <c r="E22" s="422"/>
      <c r="F22" s="422"/>
      <c r="G22" s="423"/>
      <c r="H22" s="83"/>
      <c r="I22" s="84"/>
      <c r="J22" s="85"/>
      <c r="K22" s="159"/>
      <c r="L22" s="160"/>
      <c r="M22" s="161"/>
      <c r="N22" s="84"/>
      <c r="O22" s="85"/>
      <c r="P22" s="159"/>
      <c r="Q22" s="160"/>
      <c r="R22" s="161"/>
      <c r="S22" s="84"/>
      <c r="T22" s="85"/>
      <c r="U22" s="159"/>
      <c r="V22" s="160"/>
      <c r="W22" s="161"/>
      <c r="X22" s="86"/>
      <c r="Y22" s="85"/>
      <c r="Z22" s="4"/>
      <c r="AA22" s="25">
        <v>18</v>
      </c>
      <c r="AB22" s="32" t="s">
        <v>219</v>
      </c>
      <c r="AC22" s="35">
        <f>IF(AG22=0,"",IF(AG22&gt;'定数表'!$Q$20,"×("&amp;FIXED(AG22,0)&amp;")",AG22))</f>
      </c>
      <c r="AF22" s="105"/>
      <c r="AG22" s="102">
        <f>COUNTIF('男入力'!$J$11:$J$110,AA22)+COUNTIF('男入力'!$O$11:$O$110,AA22)+COUNTIF('男入力'!$T$11:$T$110,AA22)</f>
        <v>0</v>
      </c>
    </row>
    <row r="23" spans="1:33" ht="24" customHeight="1">
      <c r="A23" s="30"/>
      <c r="B23" s="67"/>
      <c r="C23" s="91"/>
      <c r="D23" s="418"/>
      <c r="E23" s="422"/>
      <c r="F23" s="422"/>
      <c r="G23" s="423"/>
      <c r="H23" s="83"/>
      <c r="I23" s="84"/>
      <c r="J23" s="85"/>
      <c r="K23" s="159"/>
      <c r="L23" s="160"/>
      <c r="M23" s="161"/>
      <c r="N23" s="84"/>
      <c r="O23" s="85"/>
      <c r="P23" s="159"/>
      <c r="Q23" s="160"/>
      <c r="R23" s="161"/>
      <c r="S23" s="84"/>
      <c r="T23" s="85"/>
      <c r="U23" s="159"/>
      <c r="V23" s="160"/>
      <c r="W23" s="161"/>
      <c r="X23" s="86"/>
      <c r="Y23" s="85"/>
      <c r="Z23" s="4"/>
      <c r="AA23" s="25">
        <v>19</v>
      </c>
      <c r="AB23" s="32" t="s">
        <v>220</v>
      </c>
      <c r="AC23" s="35">
        <f>IF(AG23=0,"",IF(AG23&gt;'定数表'!$Q$20,"×("&amp;FIXED(AG23,0)&amp;")",AG23))</f>
      </c>
      <c r="AF23" s="105"/>
      <c r="AG23" s="102">
        <f>COUNTIF('男入力'!$J$11:$J$110,AA23)+COUNTIF('男入力'!$O$11:$O$110,AA23)+COUNTIF('男入力'!$T$11:$T$110,AA23)</f>
        <v>0</v>
      </c>
    </row>
    <row r="24" spans="1:33" ht="24" customHeight="1">
      <c r="A24" s="30"/>
      <c r="B24" s="92"/>
      <c r="C24" s="91"/>
      <c r="D24" s="418"/>
      <c r="E24" s="422"/>
      <c r="F24" s="422"/>
      <c r="G24" s="423"/>
      <c r="H24" s="83"/>
      <c r="I24" s="84"/>
      <c r="J24" s="85"/>
      <c r="K24" s="159"/>
      <c r="L24" s="160"/>
      <c r="M24" s="161"/>
      <c r="N24" s="84"/>
      <c r="O24" s="85"/>
      <c r="P24" s="159"/>
      <c r="Q24" s="160"/>
      <c r="R24" s="161"/>
      <c r="S24" s="84"/>
      <c r="T24" s="85"/>
      <c r="U24" s="159"/>
      <c r="V24" s="160"/>
      <c r="W24" s="161"/>
      <c r="X24" s="86"/>
      <c r="Y24" s="85"/>
      <c r="Z24" s="4"/>
      <c r="AA24" s="27">
        <v>20</v>
      </c>
      <c r="AB24" s="33" t="s">
        <v>221</v>
      </c>
      <c r="AC24" s="35">
        <f>IF(AG24=0,"",IF(AG24&gt;'定数表'!$Q$20,"×("&amp;FIXED(AG24,0)&amp;")",AG24))</f>
      </c>
      <c r="AF24" s="105"/>
      <c r="AG24" s="102">
        <f>COUNTIF('男入力'!$J$11:$J$110,AA24)+COUNTIF('男入力'!$O$11:$O$110,AA24)+COUNTIF('男入力'!$T$11:$T$110,AA24)</f>
        <v>0</v>
      </c>
    </row>
    <row r="25" spans="1:33" ht="24" customHeight="1">
      <c r="A25" s="30"/>
      <c r="B25" s="92"/>
      <c r="C25" s="91"/>
      <c r="D25" s="418"/>
      <c r="E25" s="422"/>
      <c r="F25" s="422"/>
      <c r="G25" s="423"/>
      <c r="H25" s="83"/>
      <c r="I25" s="84"/>
      <c r="J25" s="85"/>
      <c r="K25" s="159"/>
      <c r="L25" s="160"/>
      <c r="M25" s="161"/>
      <c r="N25" s="84"/>
      <c r="O25" s="85"/>
      <c r="P25" s="159"/>
      <c r="Q25" s="160"/>
      <c r="R25" s="161"/>
      <c r="S25" s="84"/>
      <c r="T25" s="85"/>
      <c r="U25" s="159"/>
      <c r="V25" s="160"/>
      <c r="W25" s="161"/>
      <c r="X25" s="86"/>
      <c r="Y25" s="85"/>
      <c r="Z25" s="4"/>
      <c r="AA25" s="25">
        <v>21</v>
      </c>
      <c r="AB25" s="32" t="s">
        <v>198</v>
      </c>
      <c r="AC25" s="35">
        <f>IF(AG25=0,"",IF(AG25&gt;'定数表'!$Q$20,"×("&amp;FIXED(AG25,0)&amp;")",AG25))</f>
      </c>
      <c r="AF25" s="105"/>
      <c r="AG25" s="102">
        <f>COUNTIF('男入力'!$J$11:$J$110,AA25)+COUNTIF('男入力'!$O$11:$O$110,AA25)+COUNTIF('男入力'!$T$11:$T$110,AA25)</f>
        <v>0</v>
      </c>
    </row>
    <row r="26" spans="1:33" ht="24" customHeight="1">
      <c r="A26" s="30"/>
      <c r="B26" s="92"/>
      <c r="C26" s="91"/>
      <c r="D26" s="418"/>
      <c r="E26" s="422"/>
      <c r="F26" s="422"/>
      <c r="G26" s="423"/>
      <c r="H26" s="83"/>
      <c r="I26" s="84"/>
      <c r="J26" s="85"/>
      <c r="K26" s="159"/>
      <c r="L26" s="160"/>
      <c r="M26" s="161"/>
      <c r="N26" s="84"/>
      <c r="O26" s="85"/>
      <c r="P26" s="159"/>
      <c r="Q26" s="160"/>
      <c r="R26" s="161"/>
      <c r="S26" s="84"/>
      <c r="T26" s="85"/>
      <c r="U26" s="159"/>
      <c r="V26" s="160"/>
      <c r="W26" s="161"/>
      <c r="X26" s="86"/>
      <c r="Y26" s="85"/>
      <c r="Z26" s="4"/>
      <c r="AA26" s="25">
        <v>22</v>
      </c>
      <c r="AB26" s="32" t="s">
        <v>250</v>
      </c>
      <c r="AC26" s="35">
        <f>IF(AG26=0,"",IF(AG26&gt;'定数表'!$Q$20,"×("&amp;FIXED(AG26,0)&amp;")",AG26))</f>
      </c>
      <c r="AF26" s="105"/>
      <c r="AG26" s="102">
        <f>COUNTIF('男入力'!$J$11:$J$110,AA26)+COUNTIF('男入力'!$O$11:$O$110,AA26)+COUNTIF('男入力'!$T$11:$T$110,AA26)</f>
        <v>0</v>
      </c>
    </row>
    <row r="27" spans="1:33" ht="24" customHeight="1">
      <c r="A27" s="30"/>
      <c r="B27" s="92"/>
      <c r="C27" s="91"/>
      <c r="D27" s="418"/>
      <c r="E27" s="422"/>
      <c r="F27" s="422"/>
      <c r="G27" s="423"/>
      <c r="H27" s="83"/>
      <c r="I27" s="84"/>
      <c r="J27" s="85"/>
      <c r="K27" s="159"/>
      <c r="L27" s="160"/>
      <c r="M27" s="161"/>
      <c r="N27" s="84"/>
      <c r="O27" s="85"/>
      <c r="P27" s="159"/>
      <c r="Q27" s="160"/>
      <c r="R27" s="161"/>
      <c r="S27" s="84"/>
      <c r="T27" s="85"/>
      <c r="U27" s="159"/>
      <c r="V27" s="160"/>
      <c r="W27" s="161"/>
      <c r="X27" s="86"/>
      <c r="Y27" s="85"/>
      <c r="Z27" s="4"/>
      <c r="AA27" s="27">
        <v>23</v>
      </c>
      <c r="AB27" s="101" t="s">
        <v>31</v>
      </c>
      <c r="AC27" s="35">
        <f>IF(AG27=0,"",IF(AG27&gt;'定数表'!$Q$20,"×("&amp;FIXED(AG27,0)&amp;")",AG27))</f>
      </c>
      <c r="AF27" s="105"/>
      <c r="AG27" s="102">
        <f>COUNTIF('男入力'!$J$11:$J$110,AA27)+COUNTIF('男入力'!$O$11:$O$110,AA27)+COUNTIF('男入力'!$T$11:$T$110,AA27)</f>
        <v>0</v>
      </c>
    </row>
    <row r="28" spans="1:33" ht="24" customHeight="1">
      <c r="A28" s="31"/>
      <c r="B28" s="68"/>
      <c r="C28" s="93"/>
      <c r="D28" s="419"/>
      <c r="E28" s="424"/>
      <c r="F28" s="424"/>
      <c r="G28" s="425"/>
      <c r="H28" s="87"/>
      <c r="I28" s="88"/>
      <c r="J28" s="89"/>
      <c r="K28" s="162"/>
      <c r="L28" s="163"/>
      <c r="M28" s="164"/>
      <c r="N28" s="88"/>
      <c r="O28" s="89"/>
      <c r="P28" s="162"/>
      <c r="Q28" s="163"/>
      <c r="R28" s="164"/>
      <c r="S28" s="88"/>
      <c r="T28" s="89"/>
      <c r="U28" s="162"/>
      <c r="V28" s="163"/>
      <c r="W28" s="164"/>
      <c r="X28" s="90"/>
      <c r="Y28" s="89"/>
      <c r="Z28" s="4"/>
      <c r="AA28" s="25">
        <v>24</v>
      </c>
      <c r="AB28" s="32" t="s">
        <v>199</v>
      </c>
      <c r="AC28" s="35">
        <f>IF(AG28=0,"",IF(AG28&gt;'定数表'!$Q$20,"×("&amp;FIXED(AG28,0)&amp;")",AG28))</f>
      </c>
      <c r="AF28" s="105"/>
      <c r="AG28" s="102">
        <f>COUNTIF('男入力'!$J$11:$J$110,AA28)+COUNTIF('男入力'!$O$11:$O$110,AA28)+COUNTIF('男入力'!$T$11:$T$110,AA28)</f>
        <v>0</v>
      </c>
    </row>
    <row r="29" spans="1:33" s="2" customFormat="1" ht="9" customHeight="1">
      <c r="A29" s="5"/>
      <c r="B29" s="8"/>
      <c r="C29" s="5"/>
      <c r="D29" s="5"/>
      <c r="E29" s="5"/>
      <c r="F29" s="5"/>
      <c r="G29" s="5"/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0"/>
      <c r="Y29" s="10"/>
      <c r="Z29" s="10"/>
      <c r="AA29" s="651">
        <v>29</v>
      </c>
      <c r="AB29" s="636" t="s">
        <v>314</v>
      </c>
      <c r="AC29" s="642">
        <f>IF(AG29=0,"",IF(AG29&gt;'定数表'!$Q$20,"×("&amp;FIXED(AG29,0)&amp;")",AG29))</f>
      </c>
      <c r="AF29" s="105"/>
      <c r="AG29" s="656">
        <f>COUNTIF('男入力'!$J$11:$J$110,AA29)+COUNTIF('男入力'!$O$11:$O$110,AA29)+COUNTIF('男入力'!$T$11:$T$110,AA29)</f>
        <v>0</v>
      </c>
    </row>
    <row r="30" spans="2:33" s="2" customFormat="1" ht="15.75" customHeight="1">
      <c r="B30" s="599" t="s">
        <v>110</v>
      </c>
      <c r="C30" s="600"/>
      <c r="D30" s="600"/>
      <c r="E30" s="600"/>
      <c r="F30" s="601"/>
      <c r="G30" s="599" t="s">
        <v>111</v>
      </c>
      <c r="H30" s="600"/>
      <c r="I30" s="601"/>
      <c r="J30" s="599" t="s">
        <v>110</v>
      </c>
      <c r="K30" s="600"/>
      <c r="L30" s="600"/>
      <c r="M30" s="600"/>
      <c r="N30" s="600"/>
      <c r="O30" s="601"/>
      <c r="P30" s="599" t="s">
        <v>111</v>
      </c>
      <c r="Q30" s="600"/>
      <c r="R30" s="601"/>
      <c r="T30" s="599" t="s">
        <v>186</v>
      </c>
      <c r="U30" s="601"/>
      <c r="V30" s="599" t="s">
        <v>112</v>
      </c>
      <c r="W30" s="653"/>
      <c r="X30" s="103" t="s">
        <v>113</v>
      </c>
      <c r="Y30" s="104" t="s">
        <v>114</v>
      </c>
      <c r="Z30" s="10"/>
      <c r="AA30" s="652"/>
      <c r="AB30" s="637"/>
      <c r="AC30" s="643"/>
      <c r="AF30" s="105"/>
      <c r="AG30" s="656"/>
    </row>
    <row r="31" spans="2:33" s="2" customFormat="1" ht="24" customHeight="1">
      <c r="B31" s="594">
        <f>IF('初期ﾃﾞｰﾀ'!C14="","",'初期ﾃﾞｰﾀ'!C14)</f>
      </c>
      <c r="C31" s="595"/>
      <c r="D31" s="595"/>
      <c r="E31" s="595"/>
      <c r="F31" s="596"/>
      <c r="G31" s="591">
        <f>IF('初期ﾃﾞｰﾀ'!E14="","",'初期ﾃﾞｰﾀ'!E14)</f>
      </c>
      <c r="H31" s="592"/>
      <c r="I31" s="593"/>
      <c r="J31" s="594">
        <f>IF('初期ﾃﾞｰﾀ'!C15="","",'初期ﾃﾞｰﾀ'!C15)</f>
      </c>
      <c r="K31" s="595"/>
      <c r="L31" s="595"/>
      <c r="M31" s="595"/>
      <c r="N31" s="595"/>
      <c r="O31" s="596"/>
      <c r="P31" s="591">
        <f>IF('初期ﾃﾞｰﾀ'!E15="","",'初期ﾃﾞｰﾀ'!E15)</f>
      </c>
      <c r="Q31" s="592"/>
      <c r="R31" s="593"/>
      <c r="T31" s="594" t="s">
        <v>202</v>
      </c>
      <c r="U31" s="596"/>
      <c r="V31" s="597"/>
      <c r="W31" s="598"/>
      <c r="X31" s="111">
        <f>IF('初期ﾃﾞｰﾀ'!D20="","",'初期ﾃﾞｰﾀ'!D20)</f>
      </c>
      <c r="Y31" s="112">
        <f>IF('初期ﾃﾞｰﾀ'!E20="","",'初期ﾃﾞｰﾀ'!E20)</f>
      </c>
      <c r="Z31" s="10"/>
      <c r="AA31" s="25"/>
      <c r="AB31" s="101"/>
      <c r="AC31" s="35"/>
      <c r="AF31" s="105"/>
      <c r="AG31" s="102"/>
    </row>
    <row r="32" spans="1:33" s="2" customFormat="1" ht="24" customHeight="1">
      <c r="A32" s="10"/>
      <c r="B32" s="590"/>
      <c r="C32" s="590"/>
      <c r="D32" s="590"/>
      <c r="E32" s="590"/>
      <c r="F32" s="590"/>
      <c r="G32" s="602"/>
      <c r="H32" s="602"/>
      <c r="I32" s="602"/>
      <c r="J32" s="590"/>
      <c r="K32" s="590"/>
      <c r="L32" s="590"/>
      <c r="M32" s="590"/>
      <c r="N32" s="590"/>
      <c r="O32" s="590"/>
      <c r="P32" s="602"/>
      <c r="Q32" s="602"/>
      <c r="R32" s="602"/>
      <c r="S32" s="10"/>
      <c r="T32" s="594" t="s">
        <v>203</v>
      </c>
      <c r="U32" s="596"/>
      <c r="V32" s="109"/>
      <c r="W32" s="110">
        <f>IF('初期ﾃﾞｰﾀ'!C21="","",'初期ﾃﾞｰﾀ'!C21)</f>
      </c>
      <c r="X32" s="111">
        <f>IF('初期ﾃﾞｰﾀ'!D21="","",'初期ﾃﾞｰﾀ'!D21)</f>
      </c>
      <c r="Y32" s="112">
        <f>IF('初期ﾃﾞｰﾀ'!E21="","",'初期ﾃﾞｰﾀ'!E21)</f>
      </c>
      <c r="Z32" s="10"/>
      <c r="AA32" s="116"/>
      <c r="AB32" s="332"/>
      <c r="AC32" s="333"/>
      <c r="AF32" s="105"/>
      <c r="AG32" s="102"/>
    </row>
    <row r="33" spans="1:33" s="2" customFormat="1" ht="24" customHeight="1">
      <c r="A33" s="10"/>
      <c r="B33" s="10"/>
      <c r="C33" s="10"/>
      <c r="D33" s="12" t="s">
        <v>293</v>
      </c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3"/>
      <c r="V33" s="13"/>
      <c r="W33" s="14"/>
      <c r="X33" s="14"/>
      <c r="Y33" s="10"/>
      <c r="Z33" s="10"/>
      <c r="AA33" s="105"/>
      <c r="AB33" s="115"/>
      <c r="AC33" s="114"/>
      <c r="AF33" s="105"/>
      <c r="AG33" s="114"/>
    </row>
    <row r="34" spans="1:33" s="2" customFormat="1" ht="6" customHeight="1">
      <c r="A34" s="10"/>
      <c r="B34" s="10"/>
      <c r="C34" s="10"/>
      <c r="D34" s="10"/>
      <c r="E34" s="10"/>
      <c r="F34" s="10"/>
      <c r="G34" s="10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B34" s="12"/>
      <c r="AC34" s="12"/>
      <c r="AF34" s="105"/>
      <c r="AG34" s="657"/>
    </row>
    <row r="35" spans="1:33" s="2" customFormat="1" ht="18" customHeight="1">
      <c r="A35" s="10"/>
      <c r="B35" s="603" t="str">
        <f>"令和 "&amp;'定数表'!V13&amp;" 年 "&amp;'定数表'!V14&amp;" 月 "&amp;'定数表'!V15&amp;" 日"</f>
        <v>令和 ６ 年 　　 月 　　 日</v>
      </c>
      <c r="C35" s="603"/>
      <c r="D35" s="603"/>
      <c r="E35" s="604"/>
      <c r="F35" s="654" t="e">
        <f>IF('定数表'!P5=53,"高等学校長",VLOOKUP('定数表'!P5,'定数表'!A2:H54,8)&amp;"長")</f>
        <v>#N/A</v>
      </c>
      <c r="G35" s="655"/>
      <c r="H35" s="655"/>
      <c r="I35" s="655"/>
      <c r="J35" s="655"/>
      <c r="K35" s="655"/>
      <c r="L35" s="655"/>
      <c r="M35" s="655"/>
      <c r="N35" s="655"/>
      <c r="O35" s="655"/>
      <c r="P35" s="649" t="str">
        <f>IF('初期ﾃﾞｰﾀ'!C7="","　　　　　　　　　　印",'初期ﾃﾞｰﾀ'!C7&amp;"   印")</f>
        <v>　　　　　　　　　　印</v>
      </c>
      <c r="Q35" s="650"/>
      <c r="R35" s="650"/>
      <c r="S35" s="650"/>
      <c r="T35" s="650"/>
      <c r="U35" s="10"/>
      <c r="V35" s="10"/>
      <c r="W35" s="10"/>
      <c r="X35" s="10"/>
      <c r="Y35" s="10"/>
      <c r="Z35" s="658" t="str">
        <f>" 実参加人数  "&amp;WIDECHAR(FIXED(SUM('男入力'!AD11:AD100),0))&amp;"名"</f>
        <v> 実参加人数  ０名</v>
      </c>
      <c r="AA35" s="658"/>
      <c r="AB35" s="658"/>
      <c r="AC35" s="658"/>
      <c r="AF35" s="105"/>
      <c r="AG35" s="657"/>
    </row>
    <row r="36" spans="1:29" s="2" customFormat="1" ht="7.5" customHeight="1">
      <c r="A36" s="10"/>
      <c r="B36" s="10"/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2" customFormat="1" ht="12">
      <c r="A37" s="10"/>
      <c r="B37" s="10"/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s="2" customFormat="1" ht="25.5" customHeight="1">
      <c r="A38" s="10"/>
      <c r="B38" s="10"/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2" customFormat="1" ht="25.5" customHeight="1">
      <c r="A39" s="10"/>
      <c r="B39" s="10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s="2" customFormat="1" ht="25.5" customHeight="1">
      <c r="A40" s="10"/>
      <c r="B40" s="10"/>
      <c r="C40" s="10"/>
      <c r="D40" s="10"/>
      <c r="E40" s="10"/>
      <c r="F40" s="10"/>
      <c r="G40" s="10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33" s="2" customFormat="1" ht="9" customHeight="1">
      <c r="A41" s="10"/>
      <c r="B41" s="10"/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651">
        <v>29</v>
      </c>
      <c r="AB41" s="636" t="s">
        <v>314</v>
      </c>
      <c r="AC41" s="642">
        <f>IF(AG41=0,"",IF(AG41&gt;'定数表'!$Q$20,"×("&amp;FIXED(AG41,0)&amp;")",AG41))</f>
      </c>
      <c r="AF41" s="105"/>
      <c r="AG41" s="656">
        <f>COUNTIF('男入力'!$J$11:$J$110,AA41)+COUNTIF('男入力'!$O$11:$O$110,AA41)+COUNTIF('男入力'!$T$11:$T$110,AA41)</f>
        <v>0</v>
      </c>
    </row>
    <row r="42" spans="1:33" s="2" customFormat="1" ht="15.75" customHeight="1">
      <c r="A42" s="10"/>
      <c r="B42" s="10"/>
      <c r="C42" s="10"/>
      <c r="D42" s="10"/>
      <c r="E42" s="10"/>
      <c r="F42" s="10"/>
      <c r="G42" s="10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652"/>
      <c r="AB42" s="637"/>
      <c r="AC42" s="643"/>
      <c r="AF42" s="105"/>
      <c r="AG42" s="656"/>
    </row>
    <row r="43" spans="1:33" s="2" customFormat="1" ht="25.5" customHeight="1">
      <c r="A43" s="10"/>
      <c r="B43" s="10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25">
        <v>33</v>
      </c>
      <c r="AB43" s="101" t="s">
        <v>307</v>
      </c>
      <c r="AC43" s="35">
        <f>IF(AG43=0,"",AG43)</f>
      </c>
      <c r="AF43" s="105"/>
      <c r="AG43" s="102">
        <f>COUNTIF('男入力'!$J$11:$J$110,AA43)+COUNTIF('男入力'!$O$11:$O$110,AA43)+COUNTIF('男入力'!$T$11:$T$110,AA43)</f>
        <v>0</v>
      </c>
    </row>
    <row r="44" spans="1:33" s="2" customFormat="1" ht="25.5" customHeight="1">
      <c r="A44" s="10"/>
      <c r="B44" s="10"/>
      <c r="C44" s="10"/>
      <c r="D44" s="10"/>
      <c r="E44" s="10"/>
      <c r="F44" s="10"/>
      <c r="G44" s="10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6">
        <v>35</v>
      </c>
      <c r="AB44" s="332" t="s">
        <v>313</v>
      </c>
      <c r="AC44" s="333">
        <f>IF(AG44=0,"",AG44)</f>
      </c>
      <c r="AF44" s="105"/>
      <c r="AG44" s="102">
        <f>COUNTIF('男入力'!$J$11:$J$110,AA44)+COUNTIF('男入力'!$O$11:$O$110,AA44)+COUNTIF('男入力'!$T$11:$T$110,AA44)</f>
        <v>0</v>
      </c>
    </row>
    <row r="45" spans="1:29" s="2" customFormat="1" ht="25.5" customHeight="1">
      <c r="A45" s="10"/>
      <c r="B45" s="10"/>
      <c r="C45" s="10"/>
      <c r="D45" s="10"/>
      <c r="E45" s="10"/>
      <c r="F45" s="10"/>
      <c r="G45" s="10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s="2" customFormat="1" ht="25.5" customHeight="1">
      <c r="A46" s="10"/>
      <c r="B46" s="16"/>
      <c r="C46" s="10"/>
      <c r="D46" s="10"/>
      <c r="E46" s="10"/>
      <c r="F46" s="10"/>
      <c r="G46" s="10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s="2" customFormat="1" ht="25.5" customHeight="1">
      <c r="A47" s="10"/>
      <c r="B47" s="16"/>
      <c r="C47" s="10"/>
      <c r="D47" s="10"/>
      <c r="E47" s="10"/>
      <c r="F47" s="10"/>
      <c r="G47" s="10"/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s="2" customFormat="1" ht="25.5" customHeight="1">
      <c r="A48" s="10"/>
      <c r="B48" s="16"/>
      <c r="C48" s="10"/>
      <c r="D48" s="10"/>
      <c r="E48" s="10"/>
      <c r="F48" s="10"/>
      <c r="G48" s="10"/>
      <c r="H48" s="1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s="2" customFormat="1" ht="25.5" customHeight="1">
      <c r="A49" s="10"/>
      <c r="B49" s="10"/>
      <c r="C49" s="10"/>
      <c r="D49" s="10"/>
      <c r="E49" s="94"/>
      <c r="F49" s="94"/>
      <c r="G49" s="94"/>
      <c r="H49" s="95"/>
      <c r="I49" s="94"/>
      <c r="J49" s="94"/>
      <c r="K49" s="94"/>
      <c r="L49" s="94"/>
      <c r="M49" s="94"/>
      <c r="N49" s="94"/>
      <c r="O49" s="9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s="2" customFormat="1" ht="25.5" customHeight="1">
      <c r="A50" s="10"/>
      <c r="B50" s="10"/>
      <c r="C50" s="10"/>
      <c r="D50" s="10"/>
      <c r="E50" s="94"/>
      <c r="F50" s="96" t="s">
        <v>192</v>
      </c>
      <c r="G50" s="97"/>
      <c r="H50" s="95"/>
      <c r="I50" s="94"/>
      <c r="J50" s="94"/>
      <c r="K50" s="94"/>
      <c r="L50" s="94"/>
      <c r="M50" s="94"/>
      <c r="N50" s="94"/>
      <c r="O50" s="9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s="2" customFormat="1" ht="25.5" customHeight="1">
      <c r="A51" s="10"/>
      <c r="B51" s="10"/>
      <c r="C51" s="10"/>
      <c r="D51" s="10"/>
      <c r="E51" s="94"/>
      <c r="F51" s="98"/>
      <c r="G51" s="97"/>
      <c r="H51" s="95"/>
      <c r="I51" s="94"/>
      <c r="J51" s="94"/>
      <c r="K51" s="94"/>
      <c r="L51" s="94"/>
      <c r="M51" s="94"/>
      <c r="N51" s="94"/>
      <c r="O51" s="9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s="2" customFormat="1" ht="25.5" customHeight="1">
      <c r="A52" s="10"/>
      <c r="B52" s="16"/>
      <c r="C52" s="10"/>
      <c r="D52" s="10"/>
      <c r="E52" s="94"/>
      <c r="F52" s="96" t="s">
        <v>193</v>
      </c>
      <c r="G52" s="97"/>
      <c r="H52" s="95"/>
      <c r="I52" s="94"/>
      <c r="J52" s="94"/>
      <c r="K52" s="94"/>
      <c r="L52" s="94"/>
      <c r="M52" s="94"/>
      <c r="N52" s="94"/>
      <c r="O52" s="9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s="2" customFormat="1" ht="25.5" customHeight="1">
      <c r="A53" s="10"/>
      <c r="B53" s="10"/>
      <c r="C53" s="10"/>
      <c r="D53" s="10"/>
      <c r="E53" s="94"/>
      <c r="F53" s="94"/>
      <c r="G53" s="94"/>
      <c r="H53" s="95"/>
      <c r="I53" s="94"/>
      <c r="J53" s="94"/>
      <c r="K53" s="94"/>
      <c r="L53" s="94"/>
      <c r="M53" s="94"/>
      <c r="N53" s="94"/>
      <c r="O53" s="9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s="2" customFormat="1" ht="25.5" customHeight="1">
      <c r="A54" s="10"/>
      <c r="B54" s="10"/>
      <c r="C54" s="10"/>
      <c r="D54" s="10"/>
      <c r="E54" s="10"/>
      <c r="F54" s="10"/>
      <c r="G54" s="10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s="2" customFormat="1" ht="25.5" customHeight="1">
      <c r="A55" s="10"/>
      <c r="B55" s="10"/>
      <c r="C55" s="10"/>
      <c r="D55" s="10"/>
      <c r="E55" s="10"/>
      <c r="F55" s="10"/>
      <c r="G55" s="10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s="2" customFormat="1" ht="25.5" customHeight="1">
      <c r="A56" s="10"/>
      <c r="B56" s="10"/>
      <c r="C56" s="10"/>
      <c r="D56" s="10"/>
      <c r="E56" s="10"/>
      <c r="F56" s="10"/>
      <c r="G56" s="10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2" customFormat="1" ht="25.5" customHeight="1">
      <c r="A57" s="10"/>
      <c r="B57" s="16"/>
      <c r="C57" s="10"/>
      <c r="D57" s="10"/>
      <c r="E57" s="10"/>
      <c r="F57" s="10"/>
      <c r="G57" s="10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s="2" customFormat="1" ht="25.5" customHeight="1">
      <c r="A58" s="10"/>
      <c r="B58" s="10"/>
      <c r="C58" s="10"/>
      <c r="D58" s="10"/>
      <c r="E58" s="10"/>
      <c r="F58" s="10"/>
      <c r="G58" s="10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2" customFormat="1" ht="25.5" customHeight="1">
      <c r="A59" s="10"/>
      <c r="B59" s="10"/>
      <c r="C59" s="10"/>
      <c r="D59" s="10"/>
      <c r="E59" s="10"/>
      <c r="F59" s="10"/>
      <c r="G59" s="10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s="2" customFormat="1" ht="25.5" customHeight="1">
      <c r="A60" s="10"/>
      <c r="B60" s="10"/>
      <c r="C60" s="10"/>
      <c r="D60" s="10"/>
      <c r="E60" s="10"/>
      <c r="F60" s="10"/>
      <c r="G60" s="10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s="2" customFormat="1" ht="25.5" customHeight="1">
      <c r="A61" s="10"/>
      <c r="B61" s="10"/>
      <c r="C61" s="10"/>
      <c r="D61" s="10"/>
      <c r="E61" s="10"/>
      <c r="F61" s="10"/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s="2" customFormat="1" ht="25.5" customHeight="1">
      <c r="A62" s="10"/>
      <c r="B62" s="10"/>
      <c r="C62" s="10"/>
      <c r="D62" s="10"/>
      <c r="E62" s="10"/>
      <c r="F62" s="10"/>
      <c r="G62" s="10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2" customFormat="1" ht="25.5" customHeight="1">
      <c r="A63" s="10"/>
      <c r="B63" s="16"/>
      <c r="C63" s="10"/>
      <c r="D63" s="10"/>
      <c r="E63" s="10"/>
      <c r="F63" s="10"/>
      <c r="G63" s="10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2" customFormat="1" ht="25.5" customHeight="1">
      <c r="A64" s="10"/>
      <c r="B64" s="10"/>
      <c r="C64" s="10"/>
      <c r="D64" s="10"/>
      <c r="E64" s="10"/>
      <c r="F64" s="10"/>
      <c r="G64" s="10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2" customFormat="1" ht="25.5" customHeight="1">
      <c r="A65" s="10"/>
      <c r="B65" s="10"/>
      <c r="C65" s="10"/>
      <c r="D65" s="10"/>
      <c r="E65" s="10"/>
      <c r="F65" s="10"/>
      <c r="G65" s="10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s="2" customFormat="1" ht="25.5" customHeight="1">
      <c r="A66" s="10"/>
      <c r="B66" s="10"/>
      <c r="C66" s="10"/>
      <c r="D66" s="10"/>
      <c r="E66" s="10"/>
      <c r="F66" s="10"/>
      <c r="G66" s="10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2" customFormat="1" ht="25.5" customHeight="1">
      <c r="A67" s="10"/>
      <c r="B67" s="10"/>
      <c r="C67" s="10"/>
      <c r="D67" s="10"/>
      <c r="E67" s="10"/>
      <c r="F67" s="10"/>
      <c r="G67" s="10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s="2" customFormat="1" ht="25.5" customHeight="1">
      <c r="A68" s="10"/>
      <c r="B68" s="10"/>
      <c r="C68" s="10"/>
      <c r="D68" s="10"/>
      <c r="E68" s="10"/>
      <c r="F68" s="10"/>
      <c r="G68" s="10"/>
      <c r="H68" s="1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s="2" customFormat="1" ht="25.5" customHeight="1">
      <c r="A69" s="10"/>
      <c r="B69" s="10"/>
      <c r="C69" s="10"/>
      <c r="D69" s="10"/>
      <c r="E69" s="10"/>
      <c r="F69" s="10"/>
      <c r="G69" s="10"/>
      <c r="H69" s="1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s="2" customFormat="1" ht="25.5" customHeight="1">
      <c r="A70" s="10"/>
      <c r="B70" s="10"/>
      <c r="C70" s="10"/>
      <c r="D70" s="10"/>
      <c r="E70" s="10"/>
      <c r="F70" s="10"/>
      <c r="G70" s="10"/>
      <c r="H70" s="1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2" customFormat="1" ht="25.5" customHeight="1">
      <c r="A71" s="10"/>
      <c r="B71" s="10"/>
      <c r="C71" s="10"/>
      <c r="D71" s="10"/>
      <c r="E71" s="10"/>
      <c r="F71" s="10"/>
      <c r="G71" s="10"/>
      <c r="H71" s="1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s="2" customFormat="1" ht="25.5" customHeight="1">
      <c r="A72" s="10"/>
      <c r="B72" s="16"/>
      <c r="C72" s="10"/>
      <c r="D72" s="10"/>
      <c r="E72" s="10"/>
      <c r="F72" s="10"/>
      <c r="G72" s="10"/>
      <c r="H72" s="1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s="2" customFormat="1" ht="25.5" customHeight="1">
      <c r="A73" s="10"/>
      <c r="B73" s="16"/>
      <c r="C73" s="10"/>
      <c r="D73" s="10"/>
      <c r="E73" s="10"/>
      <c r="F73" s="10"/>
      <c r="G73" s="10"/>
      <c r="H73" s="1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s="2" customFormat="1" ht="25.5" customHeight="1">
      <c r="A74" s="10"/>
      <c r="B74" s="16"/>
      <c r="C74" s="10"/>
      <c r="D74" s="10"/>
      <c r="E74" s="10"/>
      <c r="F74" s="10"/>
      <c r="G74" s="10"/>
      <c r="H74" s="1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2" customFormat="1" ht="25.5" customHeight="1">
      <c r="A75" s="10"/>
      <c r="B75" s="16"/>
      <c r="C75" s="10"/>
      <c r="D75" s="10"/>
      <c r="E75" s="10"/>
      <c r="F75" s="10"/>
      <c r="G75" s="10"/>
      <c r="H75" s="1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s="2" customFormat="1" ht="25.5" customHeight="1">
      <c r="A76" s="10"/>
      <c r="B76" s="10"/>
      <c r="C76" s="10"/>
      <c r="D76" s="10"/>
      <c r="E76" s="10"/>
      <c r="F76" s="10"/>
      <c r="G76" s="10"/>
      <c r="H76" s="1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s="2" customFormat="1" ht="25.5" customHeight="1">
      <c r="A77" s="10"/>
      <c r="B77" s="10"/>
      <c r="C77" s="10"/>
      <c r="D77" s="10"/>
      <c r="E77" s="10"/>
      <c r="F77" s="10"/>
      <c r="G77" s="10"/>
      <c r="H77" s="1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s="2" customFormat="1" ht="25.5" customHeight="1">
      <c r="A78" s="10"/>
      <c r="B78" s="10"/>
      <c r="C78" s="10"/>
      <c r="D78" s="10"/>
      <c r="E78" s="10"/>
      <c r="F78" s="10"/>
      <c r="G78" s="10"/>
      <c r="H78" s="1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2" customFormat="1" ht="25.5" customHeight="1">
      <c r="A79" s="10"/>
      <c r="B79" s="10"/>
      <c r="C79" s="10"/>
      <c r="D79" s="10"/>
      <c r="E79" s="10"/>
      <c r="F79" s="10"/>
      <c r="G79" s="10"/>
      <c r="H79" s="1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s="2" customFormat="1" ht="25.5" customHeight="1">
      <c r="A80" s="10"/>
      <c r="B80" s="10"/>
      <c r="C80" s="10"/>
      <c r="D80" s="10"/>
      <c r="E80" s="10"/>
      <c r="F80" s="10"/>
      <c r="G80" s="10"/>
      <c r="H80" s="1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2" customFormat="1" ht="25.5" customHeight="1">
      <c r="A81" s="10"/>
      <c r="B81" s="10"/>
      <c r="C81" s="10"/>
      <c r="D81" s="10"/>
      <c r="E81" s="10"/>
      <c r="F81" s="10"/>
      <c r="G81" s="10"/>
      <c r="H81" s="1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2" customFormat="1" ht="25.5" customHeight="1">
      <c r="A82" s="10"/>
      <c r="B82" s="10"/>
      <c r="C82" s="10"/>
      <c r="D82" s="10"/>
      <c r="E82" s="10"/>
      <c r="F82" s="10"/>
      <c r="G82" s="10"/>
      <c r="H82" s="1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2" customFormat="1" ht="25.5" customHeight="1">
      <c r="A83" s="10"/>
      <c r="B83" s="16"/>
      <c r="C83" s="10"/>
      <c r="D83" s="10"/>
      <c r="E83" s="10"/>
      <c r="F83" s="10"/>
      <c r="G83" s="10"/>
      <c r="H83" s="1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s="2" customFormat="1" ht="25.5" customHeight="1">
      <c r="A84" s="10"/>
      <c r="B84" s="16"/>
      <c r="C84" s="10"/>
      <c r="D84" s="10"/>
      <c r="E84" s="10"/>
      <c r="F84" s="10"/>
      <c r="G84" s="10"/>
      <c r="H84" s="1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s="2" customFormat="1" ht="25.5" customHeight="1">
      <c r="A85" s="10"/>
      <c r="B85" s="10"/>
      <c r="C85" s="10"/>
      <c r="D85" s="10"/>
      <c r="E85" s="10"/>
      <c r="F85" s="10"/>
      <c r="G85" s="10"/>
      <c r="H85" s="1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s="2" customFormat="1" ht="25.5" customHeight="1">
      <c r="A86" s="10"/>
      <c r="B86" s="10"/>
      <c r="C86" s="10"/>
      <c r="D86" s="10"/>
      <c r="E86" s="10"/>
      <c r="F86" s="10"/>
      <c r="G86" s="10"/>
      <c r="H86" s="1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2" customFormat="1" ht="25.5" customHeight="1">
      <c r="A87" s="10"/>
      <c r="B87" s="10"/>
      <c r="C87" s="10"/>
      <c r="D87" s="10"/>
      <c r="E87" s="10"/>
      <c r="F87" s="10"/>
      <c r="G87" s="10"/>
      <c r="H87" s="1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2" customFormat="1" ht="25.5" customHeight="1">
      <c r="A88" s="10"/>
      <c r="B88" s="16"/>
      <c r="C88" s="10"/>
      <c r="D88" s="10"/>
      <c r="E88" s="10"/>
      <c r="F88" s="10"/>
      <c r="G88" s="10"/>
      <c r="H88" s="1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2" customFormat="1" ht="25.5" customHeight="1">
      <c r="A89" s="10"/>
      <c r="B89" s="16"/>
      <c r="C89" s="10"/>
      <c r="D89" s="10"/>
      <c r="E89" s="10"/>
      <c r="F89" s="10"/>
      <c r="G89" s="10"/>
      <c r="H89" s="1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s="2" customFormat="1" ht="25.5" customHeight="1">
      <c r="A90" s="10"/>
      <c r="B90" s="10"/>
      <c r="C90" s="10"/>
      <c r="D90" s="10"/>
      <c r="E90" s="10"/>
      <c r="F90" s="10"/>
      <c r="G90" s="10"/>
      <c r="H90" s="1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2" customFormat="1" ht="25.5" customHeight="1">
      <c r="A91" s="10"/>
      <c r="B91" s="10"/>
      <c r="C91" s="10"/>
      <c r="D91" s="10"/>
      <c r="E91" s="10"/>
      <c r="F91" s="10"/>
      <c r="G91" s="10"/>
      <c r="H91" s="1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2" customFormat="1" ht="25.5" customHeight="1">
      <c r="A92" s="10"/>
      <c r="B92" s="10"/>
      <c r="C92" s="10"/>
      <c r="D92" s="10"/>
      <c r="E92" s="10"/>
      <c r="F92" s="10"/>
      <c r="G92" s="10"/>
      <c r="H92" s="1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s="2" customFormat="1" ht="25.5" customHeight="1">
      <c r="A93" s="10"/>
      <c r="B93" s="10"/>
      <c r="C93" s="10"/>
      <c r="D93" s="10"/>
      <c r="E93" s="10"/>
      <c r="F93" s="10"/>
      <c r="G93" s="10"/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s="2" customFormat="1" ht="25.5" customHeight="1">
      <c r="A94" s="10"/>
      <c r="B94" s="10"/>
      <c r="C94" s="10"/>
      <c r="D94" s="10"/>
      <c r="E94" s="10"/>
      <c r="F94" s="10"/>
      <c r="G94" s="10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2" customFormat="1" ht="25.5" customHeight="1">
      <c r="A95" s="10"/>
      <c r="B95" s="10"/>
      <c r="C95" s="10"/>
      <c r="D95" s="10"/>
      <c r="E95" s="10"/>
      <c r="F95" s="10"/>
      <c r="G95" s="10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s="2" customFormat="1" ht="25.5" customHeight="1">
      <c r="A96" s="10"/>
      <c r="B96" s="10"/>
      <c r="C96" s="10"/>
      <c r="D96" s="10"/>
      <c r="E96" s="10"/>
      <c r="F96" s="10"/>
      <c r="G96" s="10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s="2" customFormat="1" ht="25.5" customHeight="1">
      <c r="A97" s="10"/>
      <c r="B97" s="10"/>
      <c r="C97" s="10"/>
      <c r="D97" s="10"/>
      <c r="E97" s="10"/>
      <c r="F97" s="10"/>
      <c r="G97" s="10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s="2" customFormat="1" ht="25.5" customHeight="1">
      <c r="A98" s="10"/>
      <c r="B98" s="10"/>
      <c r="C98" s="10"/>
      <c r="D98" s="10"/>
      <c r="E98" s="10"/>
      <c r="F98" s="10"/>
      <c r="G98" s="10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s="2" customFormat="1" ht="25.5" customHeight="1">
      <c r="A99" s="10"/>
      <c r="B99" s="10"/>
      <c r="C99" s="10"/>
      <c r="D99" s="10"/>
      <c r="E99" s="10"/>
      <c r="F99" s="10"/>
      <c r="G99" s="10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s="2" customFormat="1" ht="25.5" customHeight="1">
      <c r="A100" s="10"/>
      <c r="B100" s="10"/>
      <c r="C100" s="10"/>
      <c r="D100" s="10"/>
      <c r="E100" s="10"/>
      <c r="F100" s="10"/>
      <c r="G100" s="10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s="2" customFormat="1" ht="25.5" customHeight="1">
      <c r="A101" s="10"/>
      <c r="B101" s="10"/>
      <c r="C101" s="10"/>
      <c r="D101" s="10"/>
      <c r="E101" s="10"/>
      <c r="F101" s="10"/>
      <c r="G101" s="10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s="2" customFormat="1" ht="25.5" customHeight="1">
      <c r="A102" s="10"/>
      <c r="B102" s="10"/>
      <c r="C102" s="10"/>
      <c r="D102" s="10"/>
      <c r="E102" s="10"/>
      <c r="F102" s="10"/>
      <c r="G102" s="10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s="2" customFormat="1" ht="25.5" customHeight="1">
      <c r="A103" s="10"/>
      <c r="B103" s="10"/>
      <c r="C103" s="10"/>
      <c r="D103" s="10"/>
      <c r="E103" s="10"/>
      <c r="F103" s="10"/>
      <c r="G103" s="10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s="2" customFormat="1" ht="25.5" customHeight="1">
      <c r="A104" s="10"/>
      <c r="B104" s="10"/>
      <c r="C104" s="10"/>
      <c r="D104" s="10"/>
      <c r="E104" s="10"/>
      <c r="F104" s="10"/>
      <c r="G104" s="10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s="2" customFormat="1" ht="25.5" customHeight="1">
      <c r="A105" s="10"/>
      <c r="B105" s="16"/>
      <c r="C105" s="10"/>
      <c r="D105" s="10"/>
      <c r="E105" s="10"/>
      <c r="F105" s="10"/>
      <c r="G105" s="10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s="2" customFormat="1" ht="25.5" customHeight="1">
      <c r="A106" s="10"/>
      <c r="B106" s="16"/>
      <c r="C106" s="10"/>
      <c r="D106" s="10"/>
      <c r="E106" s="10"/>
      <c r="F106" s="10"/>
      <c r="G106" s="10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2" customFormat="1" ht="25.5" customHeight="1">
      <c r="A107" s="10"/>
      <c r="B107" s="16"/>
      <c r="C107" s="10"/>
      <c r="D107" s="10"/>
      <c r="E107" s="10"/>
      <c r="F107" s="10"/>
      <c r="G107" s="10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s="2" customFormat="1" ht="25.5" customHeight="1">
      <c r="A108" s="10"/>
      <c r="B108" s="10"/>
      <c r="C108" s="10"/>
      <c r="D108" s="10"/>
      <c r="E108" s="10"/>
      <c r="F108" s="10"/>
      <c r="G108" s="10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s="2" customFormat="1" ht="25.5" customHeight="1">
      <c r="A109" s="10"/>
      <c r="B109" s="16"/>
      <c r="C109" s="10"/>
      <c r="D109" s="10"/>
      <c r="E109" s="10"/>
      <c r="F109" s="10"/>
      <c r="G109" s="10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s="2" customFormat="1" ht="25.5" customHeight="1">
      <c r="A110" s="10"/>
      <c r="B110" s="10"/>
      <c r="C110" s="10"/>
      <c r="D110" s="10"/>
      <c r="E110" s="10"/>
      <c r="F110" s="10"/>
      <c r="G110" s="10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2" customFormat="1" ht="25.5" customHeight="1">
      <c r="A111" s="10"/>
      <c r="B111" s="10"/>
      <c r="C111" s="10"/>
      <c r="D111" s="10"/>
      <c r="E111" s="10"/>
      <c r="F111" s="10"/>
      <c r="G111" s="10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s="2" customFormat="1" ht="25.5" customHeight="1">
      <c r="A112" s="10"/>
      <c r="B112" s="10"/>
      <c r="C112" s="10"/>
      <c r="D112" s="10"/>
      <c r="E112" s="10"/>
      <c r="F112" s="10"/>
      <c r="G112" s="10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s="2" customFormat="1" ht="25.5" customHeight="1">
      <c r="A113" s="10"/>
      <c r="B113" s="10"/>
      <c r="C113" s="10"/>
      <c r="D113" s="10"/>
      <c r="E113" s="10"/>
      <c r="F113" s="10"/>
      <c r="G113" s="10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s="2" customFormat="1" ht="25.5" customHeight="1">
      <c r="A114" s="10"/>
      <c r="B114" s="10"/>
      <c r="C114" s="10"/>
      <c r="D114" s="10"/>
      <c r="E114" s="10"/>
      <c r="F114" s="10"/>
      <c r="G114" s="10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s="2" customFormat="1" ht="25.5" customHeight="1">
      <c r="A115" s="10"/>
      <c r="B115" s="10"/>
      <c r="C115" s="10"/>
      <c r="D115" s="10"/>
      <c r="E115" s="10"/>
      <c r="F115" s="10"/>
      <c r="G115" s="10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s="2" customFormat="1" ht="25.5" customHeight="1">
      <c r="A116" s="10"/>
      <c r="B116" s="10"/>
      <c r="C116" s="10"/>
      <c r="D116" s="10"/>
      <c r="E116" s="10"/>
      <c r="F116" s="10"/>
      <c r="G116" s="10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s="2" customFormat="1" ht="25.5" customHeight="1">
      <c r="A117" s="10"/>
      <c r="B117" s="10"/>
      <c r="C117" s="10"/>
      <c r="D117" s="10"/>
      <c r="E117" s="10"/>
      <c r="F117" s="10"/>
      <c r="G117" s="10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s="2" customFormat="1" ht="25.5" customHeight="1">
      <c r="A118" s="10"/>
      <c r="B118" s="10"/>
      <c r="C118" s="10"/>
      <c r="D118" s="10"/>
      <c r="E118" s="10"/>
      <c r="F118" s="10"/>
      <c r="G118" s="10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s="2" customFormat="1" ht="25.5" customHeight="1">
      <c r="A119" s="10"/>
      <c r="B119" s="10"/>
      <c r="C119" s="10"/>
      <c r="D119" s="10"/>
      <c r="E119" s="10"/>
      <c r="F119" s="10"/>
      <c r="G119" s="10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s="2" customFormat="1" ht="25.5" customHeight="1">
      <c r="A120" s="10"/>
      <c r="B120" s="10"/>
      <c r="C120" s="10"/>
      <c r="D120" s="10"/>
      <c r="E120" s="10"/>
      <c r="F120" s="10"/>
      <c r="G120" s="10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s="2" customFormat="1" ht="25.5" customHeight="1">
      <c r="A121" s="10"/>
      <c r="B121" s="10"/>
      <c r="C121" s="10"/>
      <c r="D121" s="10"/>
      <c r="E121" s="10"/>
      <c r="F121" s="10"/>
      <c r="G121" s="10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s="2" customFormat="1" ht="25.5" customHeight="1">
      <c r="A122" s="10"/>
      <c r="B122" s="10"/>
      <c r="C122" s="10"/>
      <c r="D122" s="10"/>
      <c r="E122" s="10"/>
      <c r="F122" s="10"/>
      <c r="G122" s="10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s="2" customFormat="1" ht="25.5" customHeight="1">
      <c r="A123" s="10"/>
      <c r="B123" s="10"/>
      <c r="C123" s="10"/>
      <c r="D123" s="10"/>
      <c r="E123" s="10"/>
      <c r="F123" s="10"/>
      <c r="G123" s="10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s="2" customFormat="1" ht="25.5" customHeight="1">
      <c r="A124" s="10"/>
      <c r="B124" s="10"/>
      <c r="C124" s="10"/>
      <c r="D124" s="10"/>
      <c r="E124" s="10"/>
      <c r="F124" s="10"/>
      <c r="G124" s="10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s="2" customFormat="1" ht="25.5" customHeight="1">
      <c r="A125" s="10"/>
      <c r="B125" s="10"/>
      <c r="C125" s="10"/>
      <c r="D125" s="10"/>
      <c r="E125" s="10"/>
      <c r="F125" s="10"/>
      <c r="G125" s="10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s="2" customFormat="1" ht="25.5" customHeight="1">
      <c r="A126" s="10"/>
      <c r="B126" s="10"/>
      <c r="C126" s="10"/>
      <c r="D126" s="10"/>
      <c r="E126" s="10"/>
      <c r="F126" s="10"/>
      <c r="G126" s="10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s="2" customFormat="1" ht="25.5" customHeight="1">
      <c r="A127" s="10"/>
      <c r="B127" s="10"/>
      <c r="C127" s="10"/>
      <c r="D127" s="10"/>
      <c r="E127" s="10"/>
      <c r="F127" s="10"/>
      <c r="G127" s="10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s="2" customFormat="1" ht="25.5" customHeight="1">
      <c r="A128" s="10"/>
      <c r="B128" s="10"/>
      <c r="C128" s="10"/>
      <c r="D128" s="10"/>
      <c r="E128" s="10"/>
      <c r="F128" s="10"/>
      <c r="G128" s="10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s="2" customFormat="1" ht="25.5" customHeight="1">
      <c r="A129" s="10"/>
      <c r="B129" s="10"/>
      <c r="C129" s="10"/>
      <c r="D129" s="10"/>
      <c r="E129" s="10"/>
      <c r="F129" s="10"/>
      <c r="G129" s="10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s="2" customFormat="1" ht="25.5" customHeight="1">
      <c r="A130" s="10"/>
      <c r="B130" s="10"/>
      <c r="C130" s="10"/>
      <c r="D130" s="10"/>
      <c r="E130" s="10"/>
      <c r="F130" s="10"/>
      <c r="G130" s="10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s="2" customFormat="1" ht="25.5" customHeight="1">
      <c r="A131" s="10"/>
      <c r="B131" s="10"/>
      <c r="C131" s="10"/>
      <c r="D131" s="10"/>
      <c r="E131" s="10"/>
      <c r="F131" s="10"/>
      <c r="G131" s="10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2" customFormat="1" ht="25.5" customHeight="1">
      <c r="A132" s="10"/>
      <c r="B132" s="10"/>
      <c r="C132" s="10"/>
      <c r="D132" s="10"/>
      <c r="E132" s="10"/>
      <c r="F132" s="10"/>
      <c r="G132" s="10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s="2" customFormat="1" ht="25.5" customHeight="1">
      <c r="A133" s="10"/>
      <c r="B133" s="10"/>
      <c r="C133" s="10"/>
      <c r="D133" s="10"/>
      <c r="E133" s="10"/>
      <c r="F133" s="10"/>
      <c r="G133" s="10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s="2" customFormat="1" ht="25.5" customHeight="1">
      <c r="A134" s="10"/>
      <c r="B134" s="10"/>
      <c r="C134" s="10"/>
      <c r="D134" s="10"/>
      <c r="E134" s="10"/>
      <c r="F134" s="10"/>
      <c r="G134" s="10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s="2" customFormat="1" ht="25.5" customHeight="1">
      <c r="A135" s="10"/>
      <c r="B135" s="10"/>
      <c r="C135" s="10"/>
      <c r="D135" s="10"/>
      <c r="E135" s="10"/>
      <c r="F135" s="10"/>
      <c r="G135" s="10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2" customFormat="1" ht="25.5" customHeight="1">
      <c r="A136" s="10"/>
      <c r="B136" s="10"/>
      <c r="C136" s="10"/>
      <c r="D136" s="10"/>
      <c r="E136" s="10"/>
      <c r="F136" s="10"/>
      <c r="G136" s="10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s="2" customFormat="1" ht="25.5" customHeight="1">
      <c r="A137" s="10"/>
      <c r="B137" s="10"/>
      <c r="C137" s="10"/>
      <c r="D137" s="10"/>
      <c r="E137" s="10"/>
      <c r="F137" s="10"/>
      <c r="G137" s="10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s="2" customFormat="1" ht="25.5" customHeight="1">
      <c r="A138" s="10"/>
      <c r="B138" s="10"/>
      <c r="C138" s="10"/>
      <c r="D138" s="10"/>
      <c r="E138" s="10"/>
      <c r="F138" s="10"/>
      <c r="G138" s="10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s="2" customFormat="1" ht="25.5" customHeight="1">
      <c r="A139" s="10"/>
      <c r="B139" s="16"/>
      <c r="C139" s="10"/>
      <c r="D139" s="10"/>
      <c r="E139" s="10"/>
      <c r="F139" s="10"/>
      <c r="G139" s="10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s="2" customFormat="1" ht="25.5" customHeight="1">
      <c r="A140" s="10"/>
      <c r="B140" s="10"/>
      <c r="C140" s="10"/>
      <c r="D140" s="10"/>
      <c r="E140" s="10"/>
      <c r="F140" s="10"/>
      <c r="G140" s="10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s="2" customFormat="1" ht="25.5" customHeight="1">
      <c r="A141" s="10"/>
      <c r="B141" s="10"/>
      <c r="C141" s="10"/>
      <c r="D141" s="10"/>
      <c r="E141" s="10"/>
      <c r="F141" s="10"/>
      <c r="G141" s="10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s="2" customFormat="1" ht="25.5" customHeight="1">
      <c r="A142" s="10"/>
      <c r="B142" s="10"/>
      <c r="C142" s="10"/>
      <c r="D142" s="10"/>
      <c r="E142" s="10"/>
      <c r="F142" s="10"/>
      <c r="G142" s="10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s="2" customFormat="1" ht="25.5" customHeight="1">
      <c r="A143" s="10"/>
      <c r="B143" s="10"/>
      <c r="C143" s="10"/>
      <c r="D143" s="10"/>
      <c r="E143" s="10"/>
      <c r="F143" s="10"/>
      <c r="G143" s="10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s="2" customFormat="1" ht="25.5" customHeight="1">
      <c r="A144" s="10"/>
      <c r="B144" s="10"/>
      <c r="C144" s="10"/>
      <c r="D144" s="10"/>
      <c r="E144" s="10"/>
      <c r="F144" s="10"/>
      <c r="G144" s="10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s="2" customFormat="1" ht="25.5" customHeight="1">
      <c r="A145" s="10"/>
      <c r="B145" s="10"/>
      <c r="C145" s="10"/>
      <c r="D145" s="10"/>
      <c r="E145" s="10"/>
      <c r="F145" s="10"/>
      <c r="G145" s="10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s="2" customFormat="1" ht="25.5" customHeight="1">
      <c r="A146" s="10"/>
      <c r="B146" s="10"/>
      <c r="C146" s="10"/>
      <c r="D146" s="10"/>
      <c r="E146" s="10"/>
      <c r="F146" s="10"/>
      <c r="G146" s="10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2" customFormat="1" ht="25.5" customHeight="1">
      <c r="A147" s="10"/>
      <c r="B147" s="10"/>
      <c r="C147" s="10"/>
      <c r="D147" s="10"/>
      <c r="E147" s="10"/>
      <c r="F147" s="10"/>
      <c r="G147" s="10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s="2" customFormat="1" ht="25.5" customHeight="1">
      <c r="A148" s="10"/>
      <c r="B148" s="10"/>
      <c r="C148" s="10"/>
      <c r="D148" s="10"/>
      <c r="E148" s="10"/>
      <c r="F148" s="10"/>
      <c r="G148" s="10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s="2" customFormat="1" ht="25.5" customHeight="1">
      <c r="A149" s="10"/>
      <c r="B149" s="10"/>
      <c r="C149" s="10"/>
      <c r="D149" s="10"/>
      <c r="E149" s="10"/>
      <c r="F149" s="10"/>
      <c r="G149" s="10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s="2" customFormat="1" ht="25.5" customHeight="1">
      <c r="A150" s="10"/>
      <c r="B150" s="10"/>
      <c r="C150" s="10"/>
      <c r="D150" s="10"/>
      <c r="E150" s="10"/>
      <c r="F150" s="10"/>
      <c r="G150" s="10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s="2" customFormat="1" ht="25.5" customHeight="1">
      <c r="A151" s="10"/>
      <c r="B151" s="16"/>
      <c r="C151" s="10"/>
      <c r="D151" s="10"/>
      <c r="E151" s="10"/>
      <c r="F151" s="10"/>
      <c r="G151" s="10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s="2" customFormat="1" ht="25.5" customHeight="1">
      <c r="A152" s="10"/>
      <c r="B152" s="10"/>
      <c r="C152" s="10"/>
      <c r="D152" s="10"/>
      <c r="E152" s="10"/>
      <c r="F152" s="10"/>
      <c r="G152" s="10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s="2" customFormat="1" ht="25.5" customHeight="1">
      <c r="A153" s="10"/>
      <c r="B153" s="10"/>
      <c r="C153" s="10"/>
      <c r="D153" s="10"/>
      <c r="E153" s="10"/>
      <c r="F153" s="10"/>
      <c r="G153" s="10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s="2" customFormat="1" ht="25.5" customHeight="1">
      <c r="A154" s="10"/>
      <c r="B154" s="10"/>
      <c r="C154" s="10"/>
      <c r="D154" s="10"/>
      <c r="E154" s="10"/>
      <c r="F154" s="10"/>
      <c r="G154" s="10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s="2" customFormat="1" ht="25.5" customHeight="1">
      <c r="A155" s="10"/>
      <c r="B155" s="10"/>
      <c r="C155" s="10"/>
      <c r="D155" s="10"/>
      <c r="E155" s="10"/>
      <c r="F155" s="10"/>
      <c r="G155" s="10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s="2" customFormat="1" ht="12">
      <c r="A156" s="10"/>
      <c r="B156" s="10"/>
      <c r="C156" s="10"/>
      <c r="D156" s="10"/>
      <c r="E156" s="10"/>
      <c r="F156" s="10"/>
      <c r="G156" s="10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s="2" customFormat="1" ht="12">
      <c r="A157" s="10"/>
      <c r="B157" s="10"/>
      <c r="C157" s="10"/>
      <c r="D157" s="10"/>
      <c r="E157" s="10"/>
      <c r="F157" s="10"/>
      <c r="G157" s="10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s="2" customFormat="1" ht="12">
      <c r="A158" s="10"/>
      <c r="B158" s="10"/>
      <c r="C158" s="10"/>
      <c r="D158" s="10"/>
      <c r="E158" s="10"/>
      <c r="F158" s="10"/>
      <c r="G158" s="10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s="2" customFormat="1" ht="12">
      <c r="A159" s="10"/>
      <c r="B159" s="10"/>
      <c r="C159" s="10"/>
      <c r="D159" s="10"/>
      <c r="E159" s="10"/>
      <c r="F159" s="10"/>
      <c r="G159" s="10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s="2" customFormat="1" ht="12">
      <c r="A160" s="10"/>
      <c r="B160" s="10"/>
      <c r="C160" s="10"/>
      <c r="D160" s="10"/>
      <c r="E160" s="10"/>
      <c r="F160" s="10"/>
      <c r="G160" s="10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s="2" customFormat="1" ht="12">
      <c r="A161" s="10"/>
      <c r="B161" s="10"/>
      <c r="C161" s="10"/>
      <c r="D161" s="10"/>
      <c r="E161" s="10"/>
      <c r="F161" s="10"/>
      <c r="G161" s="10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s="2" customFormat="1" ht="12">
      <c r="A162" s="10"/>
      <c r="B162" s="10"/>
      <c r="C162" s="10"/>
      <c r="D162" s="10"/>
      <c r="E162" s="10"/>
      <c r="F162" s="10"/>
      <c r="G162" s="10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s="2" customFormat="1" ht="12">
      <c r="A163" s="10"/>
      <c r="B163" s="10"/>
      <c r="C163" s="10"/>
      <c r="D163" s="10"/>
      <c r="E163" s="10"/>
      <c r="F163" s="10"/>
      <c r="G163" s="10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s="2" customFormat="1" ht="12">
      <c r="A164" s="10"/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s="2" customFormat="1" ht="12">
      <c r="A165" s="10"/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s="2" customFormat="1" ht="12">
      <c r="A166" s="10"/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s="2" customFormat="1" ht="12">
      <c r="A167" s="10"/>
      <c r="B167" s="10"/>
      <c r="C167" s="10"/>
      <c r="D167" s="10"/>
      <c r="E167" s="10"/>
      <c r="F167" s="10"/>
      <c r="G167" s="10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s="2" customFormat="1" ht="12">
      <c r="A168" s="10"/>
      <c r="B168" s="10"/>
      <c r="C168" s="10"/>
      <c r="D168" s="10"/>
      <c r="E168" s="10"/>
      <c r="F168" s="10"/>
      <c r="G168" s="10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s="2" customFormat="1" ht="12">
      <c r="A169" s="10"/>
      <c r="B169" s="10"/>
      <c r="C169" s="10"/>
      <c r="D169" s="10"/>
      <c r="E169" s="10"/>
      <c r="F169" s="10"/>
      <c r="G169" s="10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s="2" customFormat="1" ht="12">
      <c r="A170" s="10"/>
      <c r="B170" s="16"/>
      <c r="C170" s="10"/>
      <c r="D170" s="10"/>
      <c r="E170" s="10"/>
      <c r="F170" s="10"/>
      <c r="G170" s="10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s="2" customFormat="1" ht="12">
      <c r="A171" s="10"/>
      <c r="B171" s="10"/>
      <c r="C171" s="10"/>
      <c r="D171" s="10"/>
      <c r="E171" s="10"/>
      <c r="F171" s="10"/>
      <c r="G171" s="10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s="2" customFormat="1" ht="12">
      <c r="A172" s="10"/>
      <c r="B172" s="10"/>
      <c r="C172" s="10"/>
      <c r="D172" s="10"/>
      <c r="E172" s="10"/>
      <c r="F172" s="10"/>
      <c r="G172" s="10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s="2" customFormat="1" ht="12">
      <c r="A173" s="10"/>
      <c r="B173" s="10"/>
      <c r="C173" s="10"/>
      <c r="D173" s="10"/>
      <c r="E173" s="10"/>
      <c r="F173" s="10"/>
      <c r="G173" s="10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s="2" customFormat="1" ht="12">
      <c r="A174" s="10"/>
      <c r="B174" s="16"/>
      <c r="C174" s="10"/>
      <c r="D174" s="10"/>
      <c r="E174" s="10"/>
      <c r="F174" s="10"/>
      <c r="G174" s="10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s="2" customFormat="1" ht="12">
      <c r="A175" s="10"/>
      <c r="B175" s="10"/>
      <c r="C175" s="10"/>
      <c r="D175" s="10"/>
      <c r="E175" s="10"/>
      <c r="F175" s="10"/>
      <c r="G175" s="10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s="2" customFormat="1" ht="12">
      <c r="A176" s="10"/>
      <c r="B176" s="10"/>
      <c r="C176" s="10"/>
      <c r="D176" s="10"/>
      <c r="E176" s="10"/>
      <c r="F176" s="10"/>
      <c r="G176" s="10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s="2" customFormat="1" ht="12">
      <c r="A177" s="10"/>
      <c r="B177" s="10"/>
      <c r="C177" s="10"/>
      <c r="D177" s="10"/>
      <c r="E177" s="10"/>
      <c r="F177" s="10"/>
      <c r="G177" s="10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s="2" customFormat="1" ht="12">
      <c r="A178" s="10"/>
      <c r="B178" s="10"/>
      <c r="C178" s="10"/>
      <c r="D178" s="10"/>
      <c r="E178" s="10"/>
      <c r="F178" s="10"/>
      <c r="G178" s="10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s="2" customFormat="1" ht="12">
      <c r="A179" s="10"/>
      <c r="B179" s="10"/>
      <c r="C179" s="10"/>
      <c r="D179" s="10"/>
      <c r="E179" s="10"/>
      <c r="F179" s="10"/>
      <c r="G179" s="10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s="2" customFormat="1" ht="12">
      <c r="A180" s="10"/>
      <c r="B180" s="10"/>
      <c r="C180" s="10"/>
      <c r="D180" s="10"/>
      <c r="E180" s="10"/>
      <c r="F180" s="10"/>
      <c r="G180" s="10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s="2" customFormat="1" ht="12">
      <c r="A181" s="10"/>
      <c r="B181" s="10"/>
      <c r="C181" s="10"/>
      <c r="D181" s="10"/>
      <c r="E181" s="10"/>
      <c r="F181" s="10"/>
      <c r="G181" s="10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s="2" customFormat="1" ht="12">
      <c r="A182" s="10"/>
      <c r="B182" s="10"/>
      <c r="C182" s="10"/>
      <c r="D182" s="10"/>
      <c r="E182" s="10"/>
      <c r="F182" s="10"/>
      <c r="G182" s="10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s="2" customFormat="1" ht="12">
      <c r="A183" s="10"/>
      <c r="B183" s="10"/>
      <c r="C183" s="10"/>
      <c r="D183" s="10"/>
      <c r="E183" s="10"/>
      <c r="F183" s="10"/>
      <c r="G183" s="10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s="2" customFormat="1" ht="12">
      <c r="A184" s="10"/>
      <c r="B184" s="10"/>
      <c r="C184" s="10"/>
      <c r="D184" s="10"/>
      <c r="E184" s="10"/>
      <c r="F184" s="10"/>
      <c r="G184" s="10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s="2" customFormat="1" ht="12">
      <c r="A185" s="10"/>
      <c r="B185" s="10"/>
      <c r="C185" s="10"/>
      <c r="D185" s="10"/>
      <c r="E185" s="10"/>
      <c r="F185" s="10"/>
      <c r="G185" s="10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s="2" customFormat="1" ht="12">
      <c r="A186" s="10"/>
      <c r="B186" s="10"/>
      <c r="C186" s="10"/>
      <c r="D186" s="10"/>
      <c r="E186" s="10"/>
      <c r="F186" s="10"/>
      <c r="G186" s="10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s="2" customFormat="1" ht="12">
      <c r="A187" s="10"/>
      <c r="B187" s="10"/>
      <c r="C187" s="10"/>
      <c r="D187" s="10"/>
      <c r="E187" s="10"/>
      <c r="F187" s="10"/>
      <c r="G187" s="10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s="2" customFormat="1" ht="12">
      <c r="A188" s="10"/>
      <c r="B188" s="10"/>
      <c r="C188" s="10"/>
      <c r="D188" s="10"/>
      <c r="E188" s="10"/>
      <c r="F188" s="10"/>
      <c r="G188" s="10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s="2" customFormat="1" ht="12">
      <c r="A189" s="10"/>
      <c r="B189" s="10"/>
      <c r="C189" s="10"/>
      <c r="D189" s="10"/>
      <c r="E189" s="10"/>
      <c r="F189" s="10"/>
      <c r="G189" s="10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s="2" customFormat="1" ht="12">
      <c r="A190" s="10"/>
      <c r="B190" s="10"/>
      <c r="C190" s="10"/>
      <c r="D190" s="10"/>
      <c r="E190" s="10"/>
      <c r="F190" s="10"/>
      <c r="G190" s="10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s="2" customFormat="1" ht="12">
      <c r="A191" s="10"/>
      <c r="B191" s="10"/>
      <c r="C191" s="10"/>
      <c r="D191" s="10"/>
      <c r="E191" s="10"/>
      <c r="F191" s="10"/>
      <c r="G191" s="10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s="2" customFormat="1" ht="12">
      <c r="A192" s="10"/>
      <c r="B192" s="10"/>
      <c r="C192" s="10"/>
      <c r="D192" s="10"/>
      <c r="E192" s="10"/>
      <c r="F192" s="10"/>
      <c r="G192" s="10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s="2" customFormat="1" ht="12">
      <c r="A193" s="10"/>
      <c r="B193" s="10"/>
      <c r="C193" s="10"/>
      <c r="D193" s="10"/>
      <c r="E193" s="10"/>
      <c r="F193" s="10"/>
      <c r="G193" s="10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s="2" customFormat="1" ht="12">
      <c r="A194" s="10"/>
      <c r="B194" s="10"/>
      <c r="C194" s="10"/>
      <c r="D194" s="10"/>
      <c r="E194" s="10"/>
      <c r="F194" s="10"/>
      <c r="G194" s="10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s="2" customFormat="1" ht="12">
      <c r="A195" s="10"/>
      <c r="B195" s="10"/>
      <c r="C195" s="10"/>
      <c r="D195" s="10"/>
      <c r="E195" s="10"/>
      <c r="F195" s="10"/>
      <c r="G195" s="10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s="2" customFormat="1" ht="12">
      <c r="A196" s="10"/>
      <c r="B196" s="10"/>
      <c r="C196" s="10"/>
      <c r="D196" s="10"/>
      <c r="E196" s="10"/>
      <c r="F196" s="10"/>
      <c r="G196" s="10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s="2" customFormat="1" ht="12">
      <c r="A197" s="10"/>
      <c r="B197" s="10"/>
      <c r="C197" s="10"/>
      <c r="D197" s="10"/>
      <c r="E197" s="10"/>
      <c r="F197" s="10"/>
      <c r="G197" s="10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s="2" customFormat="1" ht="12">
      <c r="A198" s="10"/>
      <c r="B198" s="10"/>
      <c r="C198" s="10"/>
      <c r="D198" s="10"/>
      <c r="E198" s="10"/>
      <c r="F198" s="10"/>
      <c r="G198" s="10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s="2" customFormat="1" ht="12">
      <c r="A199" s="10"/>
      <c r="B199" s="16"/>
      <c r="C199" s="10"/>
      <c r="D199" s="10"/>
      <c r="E199" s="10"/>
      <c r="F199" s="10"/>
      <c r="G199" s="10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s="2" customFormat="1" ht="12">
      <c r="A200" s="10"/>
      <c r="B200" s="10"/>
      <c r="C200" s="10"/>
      <c r="D200" s="10"/>
      <c r="E200" s="10"/>
      <c r="F200" s="10"/>
      <c r="G200" s="10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s="2" customFormat="1" ht="12">
      <c r="A201" s="10"/>
      <c r="B201" s="10"/>
      <c r="C201" s="10"/>
      <c r="D201" s="10"/>
      <c r="E201" s="10"/>
      <c r="F201" s="10"/>
      <c r="G201" s="10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s="2" customFormat="1" ht="12">
      <c r="A202" s="10"/>
      <c r="B202" s="10"/>
      <c r="C202" s="10"/>
      <c r="D202" s="10"/>
      <c r="E202" s="10"/>
      <c r="F202" s="10"/>
      <c r="G202" s="10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s="2" customFormat="1" ht="12">
      <c r="A203" s="10"/>
      <c r="B203" s="16"/>
      <c r="C203" s="10"/>
      <c r="D203" s="10"/>
      <c r="E203" s="10"/>
      <c r="F203" s="10"/>
      <c r="G203" s="10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s="2" customFormat="1" ht="12">
      <c r="A204" s="10"/>
      <c r="B204" s="16"/>
      <c r="C204" s="10"/>
      <c r="D204" s="10"/>
      <c r="E204" s="10"/>
      <c r="F204" s="10"/>
      <c r="G204" s="10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s="2" customFormat="1" ht="12">
      <c r="A205" s="10"/>
      <c r="B205" s="10"/>
      <c r="C205" s="10"/>
      <c r="D205" s="10"/>
      <c r="E205" s="10"/>
      <c r="F205" s="10"/>
      <c r="G205" s="10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s="2" customFormat="1" ht="12">
      <c r="A206" s="10"/>
      <c r="B206" s="10"/>
      <c r="C206" s="10"/>
      <c r="D206" s="10"/>
      <c r="E206" s="10"/>
      <c r="F206" s="10"/>
      <c r="G206" s="10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s="2" customFormat="1" ht="12">
      <c r="A207" s="10"/>
      <c r="B207" s="10"/>
      <c r="C207" s="10"/>
      <c r="D207" s="10"/>
      <c r="E207" s="10"/>
      <c r="F207" s="10"/>
      <c r="G207" s="10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s="2" customFormat="1" ht="12">
      <c r="A208" s="10"/>
      <c r="B208" s="10"/>
      <c r="C208" s="10"/>
      <c r="D208" s="10"/>
      <c r="E208" s="10"/>
      <c r="F208" s="10"/>
      <c r="G208" s="10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s="2" customFormat="1" ht="12">
      <c r="A209" s="10"/>
      <c r="B209" s="10"/>
      <c r="C209" s="10"/>
      <c r="D209" s="10"/>
      <c r="E209" s="10"/>
      <c r="F209" s="10"/>
      <c r="G209" s="10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s="2" customFormat="1" ht="12">
      <c r="A210" s="10"/>
      <c r="B210" s="10"/>
      <c r="C210" s="10"/>
      <c r="D210" s="10"/>
      <c r="E210" s="10"/>
      <c r="F210" s="10"/>
      <c r="G210" s="10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s="2" customFormat="1" ht="12">
      <c r="A211" s="10"/>
      <c r="B211" s="10"/>
      <c r="C211" s="10"/>
      <c r="D211" s="10"/>
      <c r="E211" s="10"/>
      <c r="F211" s="10"/>
      <c r="G211" s="10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s="2" customFormat="1" ht="12">
      <c r="A212" s="10"/>
      <c r="B212" s="10"/>
      <c r="C212" s="10"/>
      <c r="D212" s="10"/>
      <c r="E212" s="10"/>
      <c r="F212" s="10"/>
      <c r="G212" s="10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s="2" customFormat="1" ht="12">
      <c r="A213" s="10"/>
      <c r="B213" s="10"/>
      <c r="C213" s="10"/>
      <c r="D213" s="10"/>
      <c r="E213" s="10"/>
      <c r="F213" s="10"/>
      <c r="G213" s="10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s="2" customFormat="1" ht="12">
      <c r="A214" s="10"/>
      <c r="B214" s="10"/>
      <c r="C214" s="10"/>
      <c r="D214" s="10"/>
      <c r="E214" s="10"/>
      <c r="F214" s="10"/>
      <c r="G214" s="10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s="2" customFormat="1" ht="12">
      <c r="A215" s="10"/>
      <c r="B215" s="10"/>
      <c r="C215" s="10"/>
      <c r="D215" s="10"/>
      <c r="E215" s="10"/>
      <c r="F215" s="10"/>
      <c r="G215" s="10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s="2" customFormat="1" ht="12">
      <c r="A216" s="10"/>
      <c r="B216" s="10"/>
      <c r="C216" s="10"/>
      <c r="D216" s="10"/>
      <c r="E216" s="10"/>
      <c r="F216" s="10"/>
      <c r="G216" s="10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s="2" customFormat="1" ht="12">
      <c r="A217" s="10"/>
      <c r="B217" s="10"/>
      <c r="C217" s="10"/>
      <c r="D217" s="10"/>
      <c r="E217" s="10"/>
      <c r="F217" s="10"/>
      <c r="G217" s="10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s="2" customFormat="1" ht="12">
      <c r="A218" s="10"/>
      <c r="B218" s="16"/>
      <c r="C218" s="10"/>
      <c r="D218" s="10"/>
      <c r="E218" s="10"/>
      <c r="F218" s="10"/>
      <c r="G218" s="10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s="2" customFormat="1" ht="12">
      <c r="A219" s="10"/>
      <c r="B219" s="10"/>
      <c r="C219" s="10"/>
      <c r="D219" s="10"/>
      <c r="E219" s="10"/>
      <c r="F219" s="10"/>
      <c r="G219" s="10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s="2" customFormat="1" ht="12">
      <c r="A220" s="10"/>
      <c r="B220" s="10"/>
      <c r="C220" s="10"/>
      <c r="D220" s="10"/>
      <c r="E220" s="10"/>
      <c r="F220" s="10"/>
      <c r="G220" s="10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s="2" customFormat="1" ht="12">
      <c r="A221" s="10"/>
      <c r="B221" s="10"/>
      <c r="C221" s="10"/>
      <c r="D221" s="10"/>
      <c r="E221" s="10"/>
      <c r="F221" s="10"/>
      <c r="G221" s="10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s="2" customFormat="1" ht="12">
      <c r="A222" s="10"/>
      <c r="B222" s="10"/>
      <c r="C222" s="10"/>
      <c r="D222" s="10"/>
      <c r="E222" s="10"/>
      <c r="F222" s="10"/>
      <c r="G222" s="10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s="2" customFormat="1" ht="12">
      <c r="A223" s="10"/>
      <c r="B223" s="10"/>
      <c r="C223" s="10"/>
      <c r="D223" s="10"/>
      <c r="E223" s="10"/>
      <c r="F223" s="10"/>
      <c r="G223" s="10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s="2" customFormat="1" ht="12">
      <c r="A224" s="10"/>
      <c r="B224" s="10"/>
      <c r="C224" s="10"/>
      <c r="D224" s="10"/>
      <c r="E224" s="10"/>
      <c r="F224" s="10"/>
      <c r="G224" s="10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s="2" customFormat="1" ht="12">
      <c r="A225" s="10"/>
      <c r="B225" s="10"/>
      <c r="C225" s="10"/>
      <c r="D225" s="10"/>
      <c r="E225" s="10"/>
      <c r="F225" s="10"/>
      <c r="G225" s="10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s="2" customFormat="1" ht="12">
      <c r="A226" s="10"/>
      <c r="B226" s="10"/>
      <c r="C226" s="10"/>
      <c r="D226" s="10"/>
      <c r="E226" s="10"/>
      <c r="F226" s="10"/>
      <c r="G226" s="10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s="2" customFormat="1" ht="12">
      <c r="A227" s="10"/>
      <c r="B227" s="10"/>
      <c r="C227" s="10"/>
      <c r="D227" s="10"/>
      <c r="E227" s="10"/>
      <c r="F227" s="10"/>
      <c r="G227" s="10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s="2" customFormat="1" ht="12">
      <c r="A228" s="10"/>
      <c r="B228" s="10"/>
      <c r="C228" s="10"/>
      <c r="D228" s="10"/>
      <c r="E228" s="10"/>
      <c r="F228" s="10"/>
      <c r="G228" s="10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s="2" customFormat="1" ht="12">
      <c r="A229" s="10"/>
      <c r="B229" s="16"/>
      <c r="C229" s="10"/>
      <c r="D229" s="10"/>
      <c r="E229" s="10"/>
      <c r="F229" s="10"/>
      <c r="G229" s="10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s="2" customFormat="1" ht="12">
      <c r="A230" s="10"/>
      <c r="B230" s="10"/>
      <c r="C230" s="10"/>
      <c r="D230" s="10"/>
      <c r="E230" s="10"/>
      <c r="F230" s="10"/>
      <c r="G230" s="10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s="2" customFormat="1" ht="12">
      <c r="A231" s="10"/>
      <c r="B231" s="10"/>
      <c r="C231" s="10"/>
      <c r="D231" s="10"/>
      <c r="E231" s="10"/>
      <c r="F231" s="10"/>
      <c r="G231" s="10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s="2" customFormat="1" ht="12">
      <c r="A232" s="10"/>
      <c r="B232" s="10"/>
      <c r="C232" s="10"/>
      <c r="D232" s="10"/>
      <c r="E232" s="10"/>
      <c r="F232" s="10"/>
      <c r="G232" s="10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s="2" customFormat="1" ht="12">
      <c r="A233" s="10"/>
      <c r="B233" s="10"/>
      <c r="C233" s="10"/>
      <c r="D233" s="10"/>
      <c r="E233" s="10"/>
      <c r="F233" s="10"/>
      <c r="G233" s="10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s="2" customFormat="1" ht="12">
      <c r="A234" s="10"/>
      <c r="B234" s="10"/>
      <c r="C234" s="10"/>
      <c r="D234" s="10"/>
      <c r="E234" s="10"/>
      <c r="F234" s="10"/>
      <c r="G234" s="10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s="2" customFormat="1" ht="12">
      <c r="A235" s="10"/>
      <c r="B235" s="10"/>
      <c r="C235" s="10"/>
      <c r="D235" s="10"/>
      <c r="E235" s="10"/>
      <c r="F235" s="10"/>
      <c r="G235" s="10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s="2" customFormat="1" ht="12">
      <c r="A236" s="10"/>
      <c r="B236" s="10"/>
      <c r="C236" s="10"/>
      <c r="D236" s="10"/>
      <c r="E236" s="10"/>
      <c r="F236" s="10"/>
      <c r="G236" s="10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s="2" customFormat="1" ht="12">
      <c r="A237" s="10"/>
      <c r="B237" s="10"/>
      <c r="C237" s="10"/>
      <c r="D237" s="10"/>
      <c r="E237" s="10"/>
      <c r="F237" s="10"/>
      <c r="G237" s="10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s="2" customFormat="1" ht="12">
      <c r="A238" s="10"/>
      <c r="B238" s="10"/>
      <c r="C238" s="10"/>
      <c r="D238" s="10"/>
      <c r="E238" s="10"/>
      <c r="F238" s="10"/>
      <c r="G238" s="10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s="2" customFormat="1" ht="12">
      <c r="A239" s="10"/>
      <c r="B239" s="10"/>
      <c r="C239" s="10"/>
      <c r="D239" s="10"/>
      <c r="E239" s="10"/>
      <c r="F239" s="10"/>
      <c r="G239" s="10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s="2" customFormat="1" ht="12">
      <c r="A240" s="10"/>
      <c r="B240" s="10"/>
      <c r="C240" s="10"/>
      <c r="D240" s="10"/>
      <c r="E240" s="10"/>
      <c r="F240" s="10"/>
      <c r="G240" s="10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s="2" customFormat="1" ht="12">
      <c r="A241" s="10"/>
      <c r="B241" s="10"/>
      <c r="C241" s="10"/>
      <c r="D241" s="10"/>
      <c r="E241" s="10"/>
      <c r="F241" s="10"/>
      <c r="G241" s="10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s="2" customFormat="1" ht="12">
      <c r="A242" s="10"/>
      <c r="B242" s="10"/>
      <c r="C242" s="10"/>
      <c r="D242" s="10"/>
      <c r="E242" s="10"/>
      <c r="F242" s="10"/>
      <c r="G242" s="10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s="2" customFormat="1" ht="12">
      <c r="A243" s="10"/>
      <c r="B243" s="10"/>
      <c r="C243" s="10"/>
      <c r="D243" s="10"/>
      <c r="E243" s="10"/>
      <c r="F243" s="10"/>
      <c r="G243" s="10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s="2" customFormat="1" ht="12">
      <c r="A244" s="10"/>
      <c r="B244" s="10"/>
      <c r="C244" s="10"/>
      <c r="D244" s="10"/>
      <c r="E244" s="10"/>
      <c r="F244" s="10"/>
      <c r="G244" s="10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s="2" customFormat="1" ht="12">
      <c r="A245" s="10"/>
      <c r="B245" s="10"/>
      <c r="C245" s="10"/>
      <c r="D245" s="10"/>
      <c r="E245" s="10"/>
      <c r="F245" s="10"/>
      <c r="G245" s="10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s="2" customFormat="1" ht="12">
      <c r="A246" s="10"/>
      <c r="B246" s="10"/>
      <c r="C246" s="10"/>
      <c r="D246" s="10"/>
      <c r="E246" s="10"/>
      <c r="F246" s="10"/>
      <c r="G246" s="10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s="2" customFormat="1" ht="12">
      <c r="A247" s="10"/>
      <c r="B247" s="10"/>
      <c r="C247" s="10"/>
      <c r="D247" s="10"/>
      <c r="E247" s="10"/>
      <c r="F247" s="10"/>
      <c r="G247" s="10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s="2" customFormat="1" ht="12">
      <c r="A248" s="10"/>
      <c r="B248" s="10"/>
      <c r="C248" s="10"/>
      <c r="D248" s="10"/>
      <c r="E248" s="10"/>
      <c r="F248" s="10"/>
      <c r="G248" s="10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s="2" customFormat="1" ht="12">
      <c r="A249" s="10"/>
      <c r="B249" s="10"/>
      <c r="C249" s="10"/>
      <c r="D249" s="10"/>
      <c r="E249" s="10"/>
      <c r="F249" s="10"/>
      <c r="G249" s="10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s="2" customFormat="1" ht="12">
      <c r="A250" s="10"/>
      <c r="B250" s="16"/>
      <c r="C250" s="10"/>
      <c r="D250" s="10"/>
      <c r="E250" s="10"/>
      <c r="F250" s="10"/>
      <c r="G250" s="10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2:29" s="2" customFormat="1" ht="12">
      <c r="B251" s="10"/>
      <c r="C251" s="10"/>
      <c r="D251" s="10"/>
      <c r="E251" s="10"/>
      <c r="F251" s="10"/>
      <c r="G251" s="10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2:29" s="2" customFormat="1" ht="12">
      <c r="B252" s="10"/>
      <c r="C252" s="10"/>
      <c r="D252" s="10"/>
      <c r="E252" s="10"/>
      <c r="F252" s="10"/>
      <c r="G252" s="10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2:29" s="2" customFormat="1" ht="12">
      <c r="B253" s="10"/>
      <c r="C253" s="10"/>
      <c r="D253" s="10"/>
      <c r="E253" s="10"/>
      <c r="F253" s="10"/>
      <c r="G253" s="10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2:29" s="2" customFormat="1" ht="12">
      <c r="B254" s="10"/>
      <c r="C254" s="10"/>
      <c r="D254" s="10"/>
      <c r="E254" s="10"/>
      <c r="F254" s="10"/>
      <c r="G254" s="10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2:29" s="2" customFormat="1" ht="12">
      <c r="B255" s="10"/>
      <c r="C255" s="10"/>
      <c r="D255" s="10"/>
      <c r="E255" s="10"/>
      <c r="F255" s="10"/>
      <c r="G255" s="10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2:29" s="2" customFormat="1" ht="12">
      <c r="B256" s="10"/>
      <c r="C256" s="10"/>
      <c r="D256" s="10"/>
      <c r="E256" s="10"/>
      <c r="F256" s="10"/>
      <c r="G256" s="10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2:29" s="2" customFormat="1" ht="12">
      <c r="B257" s="10"/>
      <c r="C257" s="10"/>
      <c r="D257" s="10"/>
      <c r="E257" s="10"/>
      <c r="F257" s="10"/>
      <c r="G257" s="10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2:29" s="2" customFormat="1" ht="12">
      <c r="B258" s="10"/>
      <c r="C258" s="10"/>
      <c r="D258" s="10"/>
      <c r="E258" s="10"/>
      <c r="F258" s="10"/>
      <c r="G258" s="10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2:29" s="2" customFormat="1" ht="12">
      <c r="B259" s="10"/>
      <c r="C259" s="10"/>
      <c r="D259" s="10"/>
      <c r="E259" s="10"/>
      <c r="F259" s="10"/>
      <c r="G259" s="10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2:29" s="2" customFormat="1" ht="12">
      <c r="B260" s="10"/>
      <c r="C260" s="10"/>
      <c r="D260" s="10"/>
      <c r="E260" s="10"/>
      <c r="F260" s="10"/>
      <c r="G260" s="10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2:29" s="2" customFormat="1" ht="12">
      <c r="B261" s="10"/>
      <c r="C261" s="10"/>
      <c r="D261" s="10"/>
      <c r="E261" s="10"/>
      <c r="F261" s="10"/>
      <c r="G261" s="10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2:29" s="2" customFormat="1" ht="12">
      <c r="B262" s="10"/>
      <c r="C262" s="10"/>
      <c r="D262" s="10"/>
      <c r="E262" s="10"/>
      <c r="F262" s="10"/>
      <c r="G262" s="10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2:29" s="2" customFormat="1" ht="12">
      <c r="B263" s="10"/>
      <c r="C263" s="10"/>
      <c r="D263" s="10"/>
      <c r="E263" s="10"/>
      <c r="F263" s="10"/>
      <c r="G263" s="10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2:29" s="2" customFormat="1" ht="12">
      <c r="B264" s="10"/>
      <c r="C264" s="10"/>
      <c r="D264" s="10"/>
      <c r="E264" s="10"/>
      <c r="F264" s="10"/>
      <c r="G264" s="10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2:29" s="2" customFormat="1" ht="12">
      <c r="B265" s="10"/>
      <c r="C265" s="10"/>
      <c r="D265" s="10"/>
      <c r="E265" s="10"/>
      <c r="F265" s="10"/>
      <c r="G265" s="10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2:29" s="2" customFormat="1" ht="12">
      <c r="B266" s="10"/>
      <c r="C266" s="10"/>
      <c r="D266" s="10"/>
      <c r="E266" s="10"/>
      <c r="F266" s="10"/>
      <c r="G266" s="10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2:29" s="2" customFormat="1" ht="12">
      <c r="B267" s="10"/>
      <c r="C267" s="10"/>
      <c r="D267" s="10"/>
      <c r="E267" s="10"/>
      <c r="F267" s="10"/>
      <c r="G267" s="10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2:29" s="2" customFormat="1" ht="12">
      <c r="B268" s="10"/>
      <c r="C268" s="10"/>
      <c r="D268" s="10"/>
      <c r="E268" s="10"/>
      <c r="F268" s="10"/>
      <c r="G268" s="10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2:29" s="2" customFormat="1" ht="12">
      <c r="B269" s="10"/>
      <c r="C269" s="10"/>
      <c r="D269" s="10"/>
      <c r="E269" s="10"/>
      <c r="F269" s="10"/>
      <c r="G269" s="10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2:29" s="2" customFormat="1" ht="12">
      <c r="B270" s="10"/>
      <c r="C270" s="10"/>
      <c r="D270" s="10"/>
      <c r="E270" s="10"/>
      <c r="F270" s="10"/>
      <c r="G270" s="10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2:29" s="2" customFormat="1" ht="12">
      <c r="B271" s="10"/>
      <c r="C271" s="10"/>
      <c r="D271" s="10"/>
      <c r="E271" s="10"/>
      <c r="F271" s="10"/>
      <c r="G271" s="10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2:29" s="2" customFormat="1" ht="12">
      <c r="B272" s="10"/>
      <c r="C272" s="10"/>
      <c r="D272" s="10"/>
      <c r="E272" s="10"/>
      <c r="F272" s="10"/>
      <c r="G272" s="10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2:29" s="2" customFormat="1" ht="12">
      <c r="B273" s="16"/>
      <c r="C273" s="10"/>
      <c r="D273" s="10"/>
      <c r="E273" s="10"/>
      <c r="F273" s="10"/>
      <c r="G273" s="10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2:29" s="2" customFormat="1" ht="12">
      <c r="B274" s="10"/>
      <c r="C274" s="10"/>
      <c r="D274" s="10"/>
      <c r="E274" s="10"/>
      <c r="F274" s="10"/>
      <c r="G274" s="10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2:29" s="2" customFormat="1" ht="12">
      <c r="B275" s="10"/>
      <c r="C275" s="10"/>
      <c r="D275" s="10"/>
      <c r="E275" s="10"/>
      <c r="F275" s="10"/>
      <c r="G275" s="10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2:29" s="2" customFormat="1" ht="12">
      <c r="B276" s="10"/>
      <c r="C276" s="10"/>
      <c r="D276" s="10"/>
      <c r="E276" s="10"/>
      <c r="F276" s="10"/>
      <c r="G276" s="10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2:29" s="2" customFormat="1" ht="12">
      <c r="B277" s="10"/>
      <c r="C277" s="10"/>
      <c r="D277" s="10"/>
      <c r="E277" s="10"/>
      <c r="F277" s="10"/>
      <c r="G277" s="10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2:29" s="2" customFormat="1" ht="12">
      <c r="B278" s="10"/>
      <c r="C278" s="10"/>
      <c r="D278" s="10"/>
      <c r="E278" s="10"/>
      <c r="F278" s="10"/>
      <c r="G278" s="10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2:29" s="2" customFormat="1" ht="12">
      <c r="B279" s="10"/>
      <c r="C279" s="10"/>
      <c r="D279" s="10"/>
      <c r="E279" s="10"/>
      <c r="F279" s="10"/>
      <c r="G279" s="10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2:29" s="2" customFormat="1" ht="12">
      <c r="B280" s="16"/>
      <c r="C280" s="10"/>
      <c r="D280" s="10"/>
      <c r="E280" s="10"/>
      <c r="F280" s="10"/>
      <c r="G280" s="10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2:29" s="2" customFormat="1" ht="12">
      <c r="B281" s="10"/>
      <c r="C281" s="10"/>
      <c r="D281" s="10"/>
      <c r="E281" s="10"/>
      <c r="F281" s="10"/>
      <c r="G281" s="10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2:29" s="2" customFormat="1" ht="12">
      <c r="B282" s="10"/>
      <c r="C282" s="10"/>
      <c r="D282" s="10"/>
      <c r="E282" s="10"/>
      <c r="F282" s="10"/>
      <c r="G282" s="10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2:29" s="2" customFormat="1" ht="12">
      <c r="B283" s="10"/>
      <c r="C283" s="10"/>
      <c r="D283" s="10"/>
      <c r="E283" s="10"/>
      <c r="F283" s="10"/>
      <c r="G283" s="10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2:29" s="2" customFormat="1" ht="12">
      <c r="B284" s="10"/>
      <c r="C284" s="10"/>
      <c r="D284" s="10"/>
      <c r="E284" s="10"/>
      <c r="F284" s="10"/>
      <c r="G284" s="10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2:29" s="2" customFormat="1" ht="12">
      <c r="B285" s="10"/>
      <c r="C285" s="10"/>
      <c r="D285" s="10"/>
      <c r="E285" s="10"/>
      <c r="F285" s="10"/>
      <c r="G285" s="10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2:29" s="2" customFormat="1" ht="12">
      <c r="B286" s="10"/>
      <c r="C286" s="10"/>
      <c r="D286" s="10"/>
      <c r="E286" s="10"/>
      <c r="F286" s="10"/>
      <c r="G286" s="10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2:29" s="2" customFormat="1" ht="12">
      <c r="B287" s="10"/>
      <c r="C287" s="10"/>
      <c r="D287" s="10"/>
      <c r="E287" s="10"/>
      <c r="F287" s="10"/>
      <c r="G287" s="10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2:29" s="2" customFormat="1" ht="12">
      <c r="B288" s="16"/>
      <c r="C288" s="10"/>
      <c r="D288" s="10"/>
      <c r="E288" s="10"/>
      <c r="F288" s="10"/>
      <c r="G288" s="10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2:29" s="2" customFormat="1" ht="12">
      <c r="B289" s="10"/>
      <c r="C289" s="10"/>
      <c r="D289" s="10"/>
      <c r="E289" s="10"/>
      <c r="F289" s="10"/>
      <c r="G289" s="10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2:29" s="2" customFormat="1" ht="12">
      <c r="B290" s="10"/>
      <c r="C290" s="10"/>
      <c r="D290" s="10"/>
      <c r="E290" s="10"/>
      <c r="F290" s="10"/>
      <c r="G290" s="10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2:29" s="2" customFormat="1" ht="12">
      <c r="B291" s="10"/>
      <c r="C291" s="10"/>
      <c r="D291" s="10"/>
      <c r="E291" s="10"/>
      <c r="F291" s="10"/>
      <c r="G291" s="10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2:29" s="2" customFormat="1" ht="12">
      <c r="B292" s="16"/>
      <c r="C292" s="10"/>
      <c r="D292" s="10"/>
      <c r="E292" s="10"/>
      <c r="F292" s="10"/>
      <c r="G292" s="10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2:29" s="2" customFormat="1" ht="12">
      <c r="B293" s="10"/>
      <c r="C293" s="10"/>
      <c r="D293" s="10"/>
      <c r="E293" s="10"/>
      <c r="F293" s="10"/>
      <c r="G293" s="10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2:29" s="2" customFormat="1" ht="12">
      <c r="B294" s="16"/>
      <c r="C294" s="10"/>
      <c r="D294" s="10"/>
      <c r="E294" s="10"/>
      <c r="F294" s="10"/>
      <c r="G294" s="10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2:29" s="2" customFormat="1" ht="12">
      <c r="B295" s="10"/>
      <c r="C295" s="10"/>
      <c r="D295" s="10"/>
      <c r="E295" s="10"/>
      <c r="F295" s="10"/>
      <c r="G295" s="10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2:29" s="2" customFormat="1" ht="12">
      <c r="B296" s="16"/>
      <c r="C296" s="10"/>
      <c r="D296" s="10"/>
      <c r="E296" s="10"/>
      <c r="F296" s="10"/>
      <c r="G296" s="10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2:29" s="2" customFormat="1" ht="12">
      <c r="B297" s="10"/>
      <c r="C297" s="10"/>
      <c r="D297" s="10"/>
      <c r="E297" s="10"/>
      <c r="F297" s="10"/>
      <c r="G297" s="10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2:29" s="2" customFormat="1" ht="12">
      <c r="B298" s="16"/>
      <c r="C298" s="10"/>
      <c r="D298" s="10"/>
      <c r="E298" s="10"/>
      <c r="F298" s="10"/>
      <c r="G298" s="10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2:29" s="2" customFormat="1" ht="12">
      <c r="B299" s="10"/>
      <c r="C299" s="10"/>
      <c r="D299" s="10"/>
      <c r="E299" s="10"/>
      <c r="F299" s="10"/>
      <c r="G299" s="10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2:29" s="2" customFormat="1" ht="12">
      <c r="B300" s="16"/>
      <c r="C300" s="10"/>
      <c r="D300" s="10"/>
      <c r="E300" s="10"/>
      <c r="F300" s="10"/>
      <c r="G300" s="10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2:29" s="2" customFormat="1" ht="12">
      <c r="B301" s="10"/>
      <c r="C301" s="10"/>
      <c r="D301" s="10"/>
      <c r="E301" s="10"/>
      <c r="F301" s="10"/>
      <c r="G301" s="10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2:29" s="2" customFormat="1" ht="12">
      <c r="B302" s="10"/>
      <c r="C302" s="10"/>
      <c r="D302" s="10"/>
      <c r="E302" s="10"/>
      <c r="F302" s="10"/>
      <c r="G302" s="10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2:29" s="2" customFormat="1" ht="12">
      <c r="B303" s="10"/>
      <c r="C303" s="10"/>
      <c r="D303" s="10"/>
      <c r="E303" s="10"/>
      <c r="F303" s="10"/>
      <c r="G303" s="10"/>
      <c r="H303" s="1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2:29" s="2" customFormat="1" ht="12">
      <c r="B304" s="10"/>
      <c r="C304" s="10"/>
      <c r="D304" s="10"/>
      <c r="E304" s="10"/>
      <c r="F304" s="10"/>
      <c r="G304" s="10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2:29" s="2" customFormat="1" ht="12">
      <c r="B305" s="10"/>
      <c r="C305" s="10"/>
      <c r="D305" s="10"/>
      <c r="E305" s="10"/>
      <c r="F305" s="10"/>
      <c r="G305" s="10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2:29" s="2" customFormat="1" ht="12">
      <c r="B306" s="10"/>
      <c r="C306" s="10"/>
      <c r="D306" s="10"/>
      <c r="E306" s="10"/>
      <c r="F306" s="10"/>
      <c r="G306" s="10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2:29" s="2" customFormat="1" ht="12">
      <c r="B307" s="10"/>
      <c r="C307" s="10"/>
      <c r="D307" s="10"/>
      <c r="E307" s="10"/>
      <c r="F307" s="10"/>
      <c r="G307" s="10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2:29" s="2" customFormat="1" ht="12">
      <c r="B308" s="10"/>
      <c r="C308" s="10"/>
      <c r="D308" s="10"/>
      <c r="E308" s="10"/>
      <c r="F308" s="10"/>
      <c r="G308" s="10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2:29" s="2" customFormat="1" ht="12">
      <c r="B309" s="10"/>
      <c r="C309" s="10"/>
      <c r="D309" s="10"/>
      <c r="E309" s="10"/>
      <c r="F309" s="10"/>
      <c r="G309" s="10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2:29" s="2" customFormat="1" ht="12">
      <c r="B310" s="10"/>
      <c r="C310" s="10"/>
      <c r="D310" s="10"/>
      <c r="E310" s="10"/>
      <c r="F310" s="10"/>
      <c r="G310" s="10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2:29" s="2" customFormat="1" ht="12">
      <c r="B311" s="10"/>
      <c r="C311" s="10"/>
      <c r="D311" s="10"/>
      <c r="E311" s="10"/>
      <c r="F311" s="10"/>
      <c r="G311" s="10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2:29" s="2" customFormat="1" ht="12">
      <c r="B312" s="10"/>
      <c r="C312" s="10"/>
      <c r="D312" s="10"/>
      <c r="E312" s="10"/>
      <c r="F312" s="10"/>
      <c r="G312" s="10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2:29" s="2" customFormat="1" ht="12">
      <c r="B313" s="10"/>
      <c r="C313" s="10"/>
      <c r="D313" s="10"/>
      <c r="E313" s="10"/>
      <c r="F313" s="10"/>
      <c r="G313" s="10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2:29" s="2" customFormat="1" ht="12">
      <c r="B314" s="10"/>
      <c r="C314" s="10"/>
      <c r="D314" s="10"/>
      <c r="E314" s="10"/>
      <c r="F314" s="10"/>
      <c r="G314" s="10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2:29" s="2" customFormat="1" ht="12">
      <c r="B315" s="10"/>
      <c r="C315" s="10"/>
      <c r="D315" s="10"/>
      <c r="E315" s="10"/>
      <c r="F315" s="10"/>
      <c r="G315" s="10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2:29" s="2" customFormat="1" ht="12">
      <c r="B316" s="10"/>
      <c r="C316" s="10"/>
      <c r="D316" s="10"/>
      <c r="E316" s="10"/>
      <c r="F316" s="10"/>
      <c r="G316" s="10"/>
      <c r="H316" s="1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2:29" s="2" customFormat="1" ht="12">
      <c r="B317" s="10"/>
      <c r="C317" s="10"/>
      <c r="D317" s="10"/>
      <c r="E317" s="10"/>
      <c r="F317" s="10"/>
      <c r="G317" s="10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2:29" s="2" customFormat="1" ht="12">
      <c r="B318" s="10"/>
      <c r="C318" s="10"/>
      <c r="D318" s="10"/>
      <c r="E318" s="10"/>
      <c r="F318" s="10"/>
      <c r="G318" s="10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2:29" s="2" customFormat="1" ht="12">
      <c r="B319" s="10"/>
      <c r="C319" s="10"/>
      <c r="D319" s="10"/>
      <c r="E319" s="10"/>
      <c r="F319" s="10"/>
      <c r="G319" s="10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2:29" s="2" customFormat="1" ht="12">
      <c r="B320" s="10"/>
      <c r="C320" s="10"/>
      <c r="D320" s="10"/>
      <c r="E320" s="10"/>
      <c r="F320" s="10"/>
      <c r="G320" s="10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2:29" s="2" customFormat="1" ht="12">
      <c r="B321" s="10"/>
      <c r="C321" s="10"/>
      <c r="D321" s="10"/>
      <c r="E321" s="10"/>
      <c r="F321" s="10"/>
      <c r="G321" s="10"/>
      <c r="H321" s="1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2:29" s="2" customFormat="1" ht="12">
      <c r="B322" s="10"/>
      <c r="C322" s="10"/>
      <c r="D322" s="10"/>
      <c r="E322" s="10"/>
      <c r="F322" s="10"/>
      <c r="G322" s="10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2:29" s="2" customFormat="1" ht="12">
      <c r="B323" s="10"/>
      <c r="C323" s="10"/>
      <c r="D323" s="10"/>
      <c r="E323" s="10"/>
      <c r="F323" s="10"/>
      <c r="G323" s="10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2:29" s="2" customFormat="1" ht="12">
      <c r="B324" s="16"/>
      <c r="C324" s="10"/>
      <c r="D324" s="10"/>
      <c r="E324" s="10"/>
      <c r="F324" s="10"/>
      <c r="G324" s="10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2:29" s="2" customFormat="1" ht="12">
      <c r="B325" s="10"/>
      <c r="C325" s="10"/>
      <c r="D325" s="10"/>
      <c r="E325" s="10"/>
      <c r="F325" s="10"/>
      <c r="G325" s="10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2:29" s="2" customFormat="1" ht="12">
      <c r="B326" s="10"/>
      <c r="C326" s="10"/>
      <c r="D326" s="10"/>
      <c r="E326" s="10"/>
      <c r="F326" s="10"/>
      <c r="G326" s="10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2:29" s="2" customFormat="1" ht="12">
      <c r="B327" s="16"/>
      <c r="C327" s="10"/>
      <c r="D327" s="10"/>
      <c r="E327" s="10"/>
      <c r="F327" s="10"/>
      <c r="G327" s="10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2:29" s="2" customFormat="1" ht="12">
      <c r="B328" s="10"/>
      <c r="C328" s="10"/>
      <c r="D328" s="10"/>
      <c r="E328" s="10"/>
      <c r="F328" s="10"/>
      <c r="G328" s="10"/>
      <c r="H328" s="1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2:29" s="2" customFormat="1" ht="12">
      <c r="B329" s="10"/>
      <c r="C329" s="10"/>
      <c r="D329" s="10"/>
      <c r="E329" s="10"/>
      <c r="F329" s="10"/>
      <c r="G329" s="10"/>
      <c r="H329" s="1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2:29" s="2" customFormat="1" ht="12">
      <c r="B330" s="10"/>
      <c r="C330" s="10"/>
      <c r="D330" s="10"/>
      <c r="E330" s="10"/>
      <c r="F330" s="10"/>
      <c r="G330" s="10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2:29" s="2" customFormat="1" ht="12">
      <c r="B331" s="10"/>
      <c r="C331" s="10"/>
      <c r="D331" s="10"/>
      <c r="E331" s="10"/>
      <c r="F331" s="10"/>
      <c r="G331" s="10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2:29" s="2" customFormat="1" ht="12">
      <c r="B332" s="10"/>
      <c r="C332" s="10"/>
      <c r="D332" s="10"/>
      <c r="E332" s="10"/>
      <c r="F332" s="10"/>
      <c r="G332" s="10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2:29" s="2" customFormat="1" ht="12">
      <c r="B333" s="10"/>
      <c r="C333" s="10"/>
      <c r="D333" s="10"/>
      <c r="E333" s="10"/>
      <c r="F333" s="10"/>
      <c r="G333" s="10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2:29" s="2" customFormat="1" ht="12">
      <c r="B334" s="10"/>
      <c r="C334" s="10"/>
      <c r="D334" s="10"/>
      <c r="E334" s="10"/>
      <c r="F334" s="10"/>
      <c r="G334" s="10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2:29" s="2" customFormat="1" ht="12">
      <c r="B335" s="10"/>
      <c r="C335" s="10"/>
      <c r="D335" s="10"/>
      <c r="E335" s="10"/>
      <c r="F335" s="10"/>
      <c r="G335" s="10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2:29" s="2" customFormat="1" ht="12">
      <c r="B336" s="10"/>
      <c r="C336" s="10"/>
      <c r="D336" s="10"/>
      <c r="E336" s="10"/>
      <c r="F336" s="10"/>
      <c r="G336" s="10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2:29" s="2" customFormat="1" ht="12">
      <c r="B337" s="10"/>
      <c r="C337" s="10"/>
      <c r="D337" s="10"/>
      <c r="E337" s="10"/>
      <c r="F337" s="10"/>
      <c r="G337" s="10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2:29" s="2" customFormat="1" ht="12">
      <c r="B338" s="10"/>
      <c r="C338" s="10"/>
      <c r="D338" s="10"/>
      <c r="E338" s="10"/>
      <c r="F338" s="10"/>
      <c r="G338" s="10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2:29" s="2" customFormat="1" ht="12">
      <c r="B339" s="10"/>
      <c r="C339" s="10"/>
      <c r="D339" s="10"/>
      <c r="E339" s="10"/>
      <c r="F339" s="10"/>
      <c r="G339" s="10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2:29" s="2" customFormat="1" ht="12">
      <c r="B340" s="10"/>
      <c r="C340" s="10"/>
      <c r="D340" s="10"/>
      <c r="E340" s="10"/>
      <c r="F340" s="10"/>
      <c r="G340" s="10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2:29" s="2" customFormat="1" ht="12">
      <c r="B341" s="10"/>
      <c r="C341" s="10"/>
      <c r="D341" s="10"/>
      <c r="E341" s="10"/>
      <c r="F341" s="10"/>
      <c r="G341" s="10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2:29" s="2" customFormat="1" ht="12">
      <c r="B342" s="10"/>
      <c r="C342" s="10"/>
      <c r="D342" s="10"/>
      <c r="E342" s="10"/>
      <c r="F342" s="10"/>
      <c r="G342" s="10"/>
      <c r="H342" s="1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2:29" s="2" customFormat="1" ht="12">
      <c r="B343" s="10"/>
      <c r="C343" s="10"/>
      <c r="D343" s="10"/>
      <c r="E343" s="10"/>
      <c r="F343" s="10"/>
      <c r="G343" s="10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2:29" s="2" customFormat="1" ht="12">
      <c r="B344" s="16"/>
      <c r="C344" s="10"/>
      <c r="D344" s="10"/>
      <c r="E344" s="10"/>
      <c r="F344" s="10"/>
      <c r="G344" s="10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2:29" s="2" customFormat="1" ht="12">
      <c r="B345" s="16"/>
      <c r="C345" s="10"/>
      <c r="D345" s="10"/>
      <c r="E345" s="10"/>
      <c r="F345" s="10"/>
      <c r="G345" s="10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2:29" s="2" customFormat="1" ht="12">
      <c r="B346" s="16"/>
      <c r="C346" s="10"/>
      <c r="D346" s="10"/>
      <c r="E346" s="10"/>
      <c r="F346" s="10"/>
      <c r="G346" s="10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2:29" s="2" customFormat="1" ht="12">
      <c r="B347" s="10"/>
      <c r="C347" s="10"/>
      <c r="D347" s="10"/>
      <c r="E347" s="10"/>
      <c r="F347" s="10"/>
      <c r="G347" s="10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2:29" s="2" customFormat="1" ht="12">
      <c r="B348" s="10"/>
      <c r="C348" s="10"/>
      <c r="D348" s="10"/>
      <c r="E348" s="10"/>
      <c r="F348" s="10"/>
      <c r="G348" s="10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2:29" s="2" customFormat="1" ht="12">
      <c r="B349" s="10"/>
      <c r="C349" s="10"/>
      <c r="D349" s="10"/>
      <c r="E349" s="10"/>
      <c r="F349" s="10"/>
      <c r="G349" s="10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2:29" s="2" customFormat="1" ht="12">
      <c r="B350" s="10"/>
      <c r="C350" s="10"/>
      <c r="D350" s="10"/>
      <c r="E350" s="10"/>
      <c r="F350" s="10"/>
      <c r="G350" s="10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2:29" s="2" customFormat="1" ht="12">
      <c r="B351" s="10"/>
      <c r="C351" s="10"/>
      <c r="D351" s="10"/>
      <c r="E351" s="10"/>
      <c r="F351" s="10"/>
      <c r="G351" s="10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2:29" s="2" customFormat="1" ht="12">
      <c r="B352" s="10"/>
      <c r="C352" s="10"/>
      <c r="D352" s="10"/>
      <c r="E352" s="10"/>
      <c r="F352" s="10"/>
      <c r="G352" s="10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2:29" s="2" customFormat="1" ht="12">
      <c r="B353" s="10"/>
      <c r="C353" s="10"/>
      <c r="D353" s="10"/>
      <c r="E353" s="10"/>
      <c r="F353" s="10"/>
      <c r="G353" s="10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2:29" s="2" customFormat="1" ht="12">
      <c r="B354" s="10"/>
      <c r="C354" s="10"/>
      <c r="D354" s="10"/>
      <c r="E354" s="10"/>
      <c r="F354" s="10"/>
      <c r="G354" s="10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2:29" s="2" customFormat="1" ht="12">
      <c r="B355" s="10"/>
      <c r="C355" s="10"/>
      <c r="D355" s="10"/>
      <c r="E355" s="10"/>
      <c r="F355" s="10"/>
      <c r="G355" s="10"/>
      <c r="H355" s="1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2:29" s="2" customFormat="1" ht="12">
      <c r="B356" s="16"/>
      <c r="C356" s="10"/>
      <c r="D356" s="10"/>
      <c r="E356" s="10"/>
      <c r="F356" s="10"/>
      <c r="G356" s="10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5:29" s="2" customFormat="1" ht="12">
      <c r="E357" s="10"/>
      <c r="F357" s="10"/>
      <c r="G357" s="10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5:29" s="2" customFormat="1" ht="12">
      <c r="E358" s="10"/>
      <c r="F358" s="10"/>
      <c r="G358" s="10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5:29" s="2" customFormat="1" ht="12">
      <c r="E359" s="10"/>
      <c r="F359" s="10"/>
      <c r="G359" s="10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5:29" s="2" customFormat="1" ht="12">
      <c r="E360" s="10"/>
      <c r="F360" s="10"/>
      <c r="G360" s="10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5:29" s="2" customFormat="1" ht="12">
      <c r="E361" s="10"/>
      <c r="F361" s="10"/>
      <c r="G361" s="10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C361" s="10"/>
    </row>
    <row r="362" spans="5:29" s="2" customFormat="1" ht="12">
      <c r="E362" s="10"/>
      <c r="F362" s="10"/>
      <c r="G362" s="10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C362" s="10"/>
    </row>
    <row r="363" spans="5:29" s="2" customFormat="1" ht="12">
      <c r="E363" s="10"/>
      <c r="F363" s="10"/>
      <c r="G363" s="10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C363" s="10"/>
    </row>
    <row r="364" spans="5:29" s="2" customFormat="1" ht="12">
      <c r="E364" s="10"/>
      <c r="F364" s="10"/>
      <c r="G364" s="10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C364" s="10"/>
    </row>
    <row r="365" spans="5:29" s="2" customFormat="1" ht="12">
      <c r="E365" s="10"/>
      <c r="F365" s="10"/>
      <c r="G365" s="10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"/>
      <c r="AB365" s="1"/>
      <c r="AC365" s="10"/>
    </row>
    <row r="366" spans="5:29" s="2" customFormat="1" ht="12">
      <c r="E366" s="10"/>
      <c r="F366" s="10"/>
      <c r="G366" s="10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"/>
      <c r="AB366" s="1"/>
      <c r="AC366" s="10"/>
    </row>
    <row r="367" spans="27:28" s="2" customFormat="1" ht="12">
      <c r="AA367" s="1"/>
      <c r="AB367" s="1"/>
    </row>
    <row r="368" spans="27:28" s="2" customFormat="1" ht="12">
      <c r="AA368" s="1"/>
      <c r="AB368" s="1"/>
    </row>
    <row r="369" spans="27:28" s="2" customFormat="1" ht="12">
      <c r="AA369" s="1"/>
      <c r="AB369" s="1"/>
    </row>
    <row r="370" spans="27:28" s="2" customFormat="1" ht="12">
      <c r="AA370" s="1"/>
      <c r="AB370" s="1"/>
    </row>
  </sheetData>
  <sheetProtection/>
  <mergeCells count="55">
    <mergeCell ref="X3:AD5"/>
    <mergeCell ref="E3:J3"/>
    <mergeCell ref="K3:O3"/>
    <mergeCell ref="K4:O4"/>
    <mergeCell ref="P3:T3"/>
    <mergeCell ref="P4:T4"/>
    <mergeCell ref="U3:W4"/>
    <mergeCell ref="E4:J4"/>
    <mergeCell ref="AB41:AB42"/>
    <mergeCell ref="AG29:AG30"/>
    <mergeCell ref="AG34:AG35"/>
    <mergeCell ref="AC41:AC42"/>
    <mergeCell ref="AG41:AG42"/>
    <mergeCell ref="Z35:AC35"/>
    <mergeCell ref="P35:T35"/>
    <mergeCell ref="AA41:AA42"/>
    <mergeCell ref="V30:W30"/>
    <mergeCell ref="AA29:AA30"/>
    <mergeCell ref="G32:I32"/>
    <mergeCell ref="P31:R31"/>
    <mergeCell ref="J31:O31"/>
    <mergeCell ref="P30:R30"/>
    <mergeCell ref="F35:O35"/>
    <mergeCell ref="B32:F32"/>
    <mergeCell ref="AG7:AG8"/>
    <mergeCell ref="AB29:AB30"/>
    <mergeCell ref="AA7:AA8"/>
    <mergeCell ref="AC7:AC8"/>
    <mergeCell ref="AC29:AC30"/>
    <mergeCell ref="U6:W8"/>
    <mergeCell ref="AB7:AB8"/>
    <mergeCell ref="X6:X8"/>
    <mergeCell ref="T30:U30"/>
    <mergeCell ref="I6:J7"/>
    <mergeCell ref="Y6:Y8"/>
    <mergeCell ref="K6:M8"/>
    <mergeCell ref="S6:T7"/>
    <mergeCell ref="P6:R8"/>
    <mergeCell ref="N6:O7"/>
    <mergeCell ref="B35:E35"/>
    <mergeCell ref="A3:D3"/>
    <mergeCell ref="A4:D4"/>
    <mergeCell ref="B6:B8"/>
    <mergeCell ref="D6:D8"/>
    <mergeCell ref="C6:C8"/>
    <mergeCell ref="J32:O32"/>
    <mergeCell ref="G31:I31"/>
    <mergeCell ref="B31:F31"/>
    <mergeCell ref="V31:W31"/>
    <mergeCell ref="B30:F30"/>
    <mergeCell ref="G30:I30"/>
    <mergeCell ref="P32:R32"/>
    <mergeCell ref="T32:U32"/>
    <mergeCell ref="T31:U31"/>
    <mergeCell ref="J30:O30"/>
  </mergeCells>
  <printOptions horizontalCentered="1" verticalCentered="1"/>
  <pageMargins left="0.5118110236220472" right="0.5118110236220472" top="0.5118110236220472" bottom="0.5118110236220472" header="0.39370078740157477" footer="0"/>
  <pageSetup horizontalDpi="400" verticalDpi="4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T110"/>
  <sheetViews>
    <sheetView showGridLines="0" zoomScale="87" zoomScaleNormal="87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17" sqref="K17"/>
    </sheetView>
  </sheetViews>
  <sheetFormatPr defaultColWidth="10.69921875" defaultRowHeight="15"/>
  <cols>
    <col min="1" max="1" width="6.69921875" style="220" customWidth="1"/>
    <col min="2" max="2" width="5.69921875" style="263" customWidth="1"/>
    <col min="3" max="3" width="13.69921875" style="220" customWidth="1"/>
    <col min="4" max="5" width="10.19921875" style="220" bestFit="1" customWidth="1"/>
    <col min="6" max="8" width="4.19921875" style="220" hidden="1" customWidth="1"/>
    <col min="9" max="9" width="4.69921875" style="220" customWidth="1"/>
    <col min="10" max="10" width="4.69921875" style="220" hidden="1" customWidth="1"/>
    <col min="11" max="11" width="10.69921875" style="220" customWidth="1"/>
    <col min="12" max="14" width="4.69921875" style="220" customWidth="1"/>
    <col min="15" max="15" width="4.69921875" style="220" hidden="1" customWidth="1"/>
    <col min="16" max="16" width="10.69921875" style="220" customWidth="1"/>
    <col min="17" max="19" width="4.69921875" style="220" customWidth="1"/>
    <col min="20" max="20" width="4.69921875" style="220" hidden="1" customWidth="1"/>
    <col min="21" max="21" width="10.69921875" style="220" customWidth="1"/>
    <col min="22" max="24" width="4.69921875" style="220" customWidth="1"/>
    <col min="25" max="26" width="7.19921875" style="220" bestFit="1" customWidth="1"/>
    <col min="27" max="29" width="5.69921875" style="220" customWidth="1"/>
    <col min="30" max="30" width="6.19921875" style="220" customWidth="1"/>
    <col min="31" max="31" width="19.69921875" style="220" customWidth="1"/>
    <col min="32" max="33" width="10.69921875" style="220" customWidth="1"/>
    <col min="34" max="34" width="23.69921875" style="220" customWidth="1"/>
    <col min="35" max="39" width="10.69921875" style="220" customWidth="1"/>
    <col min="40" max="40" width="6.69921875" style="220" customWidth="1"/>
    <col min="41" max="41" width="12.5" style="220" customWidth="1"/>
    <col min="42" max="42" width="6.5" style="220" customWidth="1"/>
    <col min="43" max="43" width="24.69921875" style="220" customWidth="1"/>
    <col min="44" max="16384" width="10.69921875" style="220" customWidth="1"/>
  </cols>
  <sheetData>
    <row r="1" ht="18" customHeight="1">
      <c r="B1" s="220"/>
    </row>
    <row r="2" spans="2:25" ht="18" customHeight="1">
      <c r="B2" s="249"/>
      <c r="C2" s="584" t="e">
        <f>VLOOKUP('定数表'!P5,'定数表'!$A$2:$H$54,4)</f>
        <v>#N/A</v>
      </c>
      <c r="D2" s="585"/>
      <c r="E2" s="586"/>
      <c r="F2" s="352"/>
      <c r="G2" s="433"/>
      <c r="H2" s="352"/>
      <c r="I2" s="329"/>
      <c r="J2" s="331"/>
      <c r="K2" s="330" t="s">
        <v>369</v>
      </c>
      <c r="L2" s="329"/>
      <c r="M2" s="434"/>
      <c r="N2" s="329"/>
      <c r="O2" s="329"/>
      <c r="P2" s="329"/>
      <c r="T2" s="249"/>
      <c r="U2" s="254"/>
      <c r="V2" s="254"/>
      <c r="W2" s="255"/>
      <c r="X2" s="212"/>
      <c r="Y2" s="237"/>
    </row>
    <row r="3" spans="2:42" ht="18" customHeight="1">
      <c r="B3" s="220"/>
      <c r="C3" s="256"/>
      <c r="D3" s="257"/>
      <c r="E3" s="257"/>
      <c r="F3" s="257"/>
      <c r="G3" s="249"/>
      <c r="H3" s="216"/>
      <c r="I3" s="216"/>
      <c r="J3" s="216"/>
      <c r="K3" s="216"/>
      <c r="L3" s="216"/>
      <c r="M3" s="216"/>
      <c r="N3" s="249"/>
      <c r="O3" s="216"/>
      <c r="P3" s="224"/>
      <c r="Q3" s="216"/>
      <c r="R3" s="216"/>
      <c r="S3" s="249"/>
      <c r="T3" s="249"/>
      <c r="U3" s="258"/>
      <c r="V3" s="259"/>
      <c r="W3" s="259"/>
      <c r="X3" s="254"/>
      <c r="Y3" s="254"/>
      <c r="AO3" s="253"/>
      <c r="AP3" s="253"/>
    </row>
    <row r="4" spans="2:25" ht="18" customHeight="1">
      <c r="B4" s="220"/>
      <c r="C4" s="256"/>
      <c r="D4" s="257"/>
      <c r="E4" s="257"/>
      <c r="F4" s="257"/>
      <c r="G4" s="249"/>
      <c r="H4" s="249"/>
      <c r="I4" s="223"/>
      <c r="J4" s="257"/>
      <c r="K4" s="260"/>
      <c r="L4" s="257"/>
      <c r="M4" s="260"/>
      <c r="N4" s="249"/>
      <c r="O4" s="224"/>
      <c r="P4" s="224"/>
      <c r="Q4" s="261"/>
      <c r="R4" s="261"/>
      <c r="S4" s="249"/>
      <c r="T4" s="249"/>
      <c r="U4" s="262"/>
      <c r="V4" s="259"/>
      <c r="W4" s="259"/>
      <c r="X4" s="254"/>
      <c r="Y4" s="254"/>
    </row>
    <row r="5" spans="2:25" ht="18" customHeight="1">
      <c r="B5" s="220"/>
      <c r="C5" s="256"/>
      <c r="D5" s="257"/>
      <c r="E5" s="257"/>
      <c r="F5" s="257"/>
      <c r="G5" s="249"/>
      <c r="H5" s="249"/>
      <c r="I5" s="223"/>
      <c r="J5" s="257"/>
      <c r="K5" s="260"/>
      <c r="L5" s="257"/>
      <c r="M5" s="260"/>
      <c r="N5" s="249"/>
      <c r="O5" s="216"/>
      <c r="P5" s="216"/>
      <c r="Q5" s="249"/>
      <c r="R5" s="249"/>
      <c r="S5" s="249"/>
      <c r="T5" s="249"/>
      <c r="U5" s="249"/>
      <c r="V5" s="212"/>
      <c r="W5" s="254"/>
      <c r="X5" s="254"/>
      <c r="Y5" s="254"/>
    </row>
    <row r="6" spans="4:25" ht="18" customHeight="1">
      <c r="D6" s="264"/>
      <c r="E6" s="264"/>
      <c r="O6" s="265"/>
      <c r="P6" s="265"/>
      <c r="U6" s="253"/>
      <c r="V6" s="237"/>
      <c r="W6" s="266"/>
      <c r="X6" s="266"/>
      <c r="Y6" s="266"/>
    </row>
    <row r="7" spans="2:26" ht="18.75">
      <c r="B7" s="264"/>
      <c r="C7" s="215"/>
      <c r="D7" s="267" t="s">
        <v>160</v>
      </c>
      <c r="E7" s="338">
        <f>COUNTA(C11:C110)</f>
        <v>0</v>
      </c>
      <c r="F7" s="220" t="s">
        <v>157</v>
      </c>
      <c r="I7" s="220" t="s">
        <v>319</v>
      </c>
      <c r="L7" s="589">
        <f>SUM(AD11:AD110)</f>
        <v>0</v>
      </c>
      <c r="M7" s="589"/>
      <c r="N7" s="220" t="s">
        <v>157</v>
      </c>
      <c r="O7" s="265"/>
      <c r="P7" s="220" t="s">
        <v>320</v>
      </c>
      <c r="T7" s="339"/>
      <c r="U7" s="339">
        <f>COUNTA(K11:K110,P11:P110,U11:U110)</f>
        <v>0</v>
      </c>
      <c r="V7" s="220">
        <f>COUNTIF(K11:K110,"七種競技")+COUNTIF(P11:P110,"七種競技")+COUNTIF(U11:U110,"七種競技")</f>
        <v>0</v>
      </c>
      <c r="Y7" s="220">
        <f>SUM(Y11:Y110)</f>
        <v>0</v>
      </c>
      <c r="Z7" s="220">
        <f>SUM(Z11:Z110)</f>
        <v>0</v>
      </c>
    </row>
    <row r="8" spans="3:35" ht="14.25" customHeight="1">
      <c r="C8" s="268"/>
      <c r="D8" s="268"/>
      <c r="E8" s="268"/>
      <c r="F8" s="269"/>
      <c r="G8" s="269"/>
      <c r="H8" s="269"/>
      <c r="I8" s="270"/>
      <c r="J8" s="336"/>
      <c r="K8" s="587" t="s">
        <v>2</v>
      </c>
      <c r="L8" s="271" t="s">
        <v>102</v>
      </c>
      <c r="M8" s="271"/>
      <c r="N8" s="272"/>
      <c r="O8" s="336"/>
      <c r="P8" s="587" t="s">
        <v>317</v>
      </c>
      <c r="Q8" s="271" t="s">
        <v>102</v>
      </c>
      <c r="R8" s="271"/>
      <c r="S8" s="272"/>
      <c r="T8" s="336"/>
      <c r="U8" s="587" t="s">
        <v>318</v>
      </c>
      <c r="V8" s="271" t="s">
        <v>102</v>
      </c>
      <c r="W8" s="271"/>
      <c r="X8" s="272"/>
      <c r="Y8" s="273" t="s">
        <v>204</v>
      </c>
      <c r="Z8" s="274" t="s">
        <v>205</v>
      </c>
      <c r="AB8" s="369" t="s">
        <v>41</v>
      </c>
      <c r="AG8" s="276" t="s">
        <v>144</v>
      </c>
      <c r="AH8" s="277" t="str">
        <f ca="1">CELL("filename",A1)</f>
        <v>C:\大会関係\2024年度\2024登録・高校総体\[2024moushikomi.xls]女入力</v>
      </c>
      <c r="AI8" s="277"/>
    </row>
    <row r="9" spans="1:44" ht="14.25" customHeight="1">
      <c r="A9" s="278" t="s">
        <v>115</v>
      </c>
      <c r="B9" s="279" t="s">
        <v>116</v>
      </c>
      <c r="C9" s="370" t="s">
        <v>367</v>
      </c>
      <c r="D9" s="371" t="s">
        <v>185</v>
      </c>
      <c r="E9" s="371" t="s">
        <v>184</v>
      </c>
      <c r="F9" s="372" t="s">
        <v>368</v>
      </c>
      <c r="G9" s="283"/>
      <c r="H9" s="284"/>
      <c r="I9" s="373" t="s">
        <v>1</v>
      </c>
      <c r="J9" s="337"/>
      <c r="K9" s="588"/>
      <c r="L9" s="286" t="s">
        <v>105</v>
      </c>
      <c r="M9" s="511" t="s">
        <v>471</v>
      </c>
      <c r="N9" s="509" t="s">
        <v>470</v>
      </c>
      <c r="O9" s="337"/>
      <c r="P9" s="588"/>
      <c r="Q9" s="286" t="s">
        <v>105</v>
      </c>
      <c r="R9" s="511" t="s">
        <v>471</v>
      </c>
      <c r="S9" s="509" t="s">
        <v>470</v>
      </c>
      <c r="T9" s="337"/>
      <c r="U9" s="588"/>
      <c r="V9" s="286" t="s">
        <v>105</v>
      </c>
      <c r="W9" s="511" t="s">
        <v>471</v>
      </c>
      <c r="X9" s="509" t="s">
        <v>470</v>
      </c>
      <c r="Y9" s="287" t="s">
        <v>106</v>
      </c>
      <c r="Z9" s="288" t="s">
        <v>106</v>
      </c>
      <c r="AB9" s="374" t="s">
        <v>42</v>
      </c>
      <c r="AC9" s="373" t="s">
        <v>0</v>
      </c>
      <c r="AD9" s="373" t="s">
        <v>158</v>
      </c>
      <c r="AE9" s="268"/>
      <c r="AG9" s="276" t="s">
        <v>45</v>
      </c>
      <c r="AH9" s="290" t="str">
        <f>RIGHT(AH8,3)</f>
        <v>女入力</v>
      </c>
      <c r="AI9" s="291"/>
      <c r="AM9" s="220" t="s">
        <v>323</v>
      </c>
      <c r="AR9" s="220" t="s">
        <v>324</v>
      </c>
    </row>
    <row r="10" spans="1:44" ht="14.25">
      <c r="A10" s="292" t="s">
        <v>117</v>
      </c>
      <c r="B10" s="293" t="s">
        <v>118</v>
      </c>
      <c r="C10" s="375" t="s">
        <v>306</v>
      </c>
      <c r="D10" s="376" t="s">
        <v>4</v>
      </c>
      <c r="E10" s="376" t="s">
        <v>4</v>
      </c>
      <c r="F10" s="377" t="s">
        <v>5</v>
      </c>
      <c r="G10" s="378" t="s">
        <v>6</v>
      </c>
      <c r="H10" s="379" t="s">
        <v>7</v>
      </c>
      <c r="I10" s="299"/>
      <c r="J10" s="340" t="s">
        <v>8</v>
      </c>
      <c r="K10" s="303" t="s">
        <v>181</v>
      </c>
      <c r="L10" s="301" t="s">
        <v>107</v>
      </c>
      <c r="M10" s="301" t="s">
        <v>108</v>
      </c>
      <c r="N10" s="510"/>
      <c r="O10" s="300" t="s">
        <v>8</v>
      </c>
      <c r="P10" s="303" t="s">
        <v>181</v>
      </c>
      <c r="Q10" s="301" t="s">
        <v>107</v>
      </c>
      <c r="R10" s="301" t="s">
        <v>108</v>
      </c>
      <c r="S10" s="510"/>
      <c r="T10" s="300" t="s">
        <v>8</v>
      </c>
      <c r="U10" s="303"/>
      <c r="V10" s="301" t="s">
        <v>107</v>
      </c>
      <c r="W10" s="301" t="s">
        <v>108</v>
      </c>
      <c r="X10" s="510"/>
      <c r="Y10" s="302" t="s">
        <v>109</v>
      </c>
      <c r="Z10" s="303" t="s">
        <v>109</v>
      </c>
      <c r="AA10" s="246"/>
      <c r="AB10" s="380" t="s">
        <v>3</v>
      </c>
      <c r="AC10" s="380" t="s">
        <v>8</v>
      </c>
      <c r="AD10" s="381" t="s">
        <v>159</v>
      </c>
      <c r="AE10" s="382" t="s">
        <v>188</v>
      </c>
      <c r="AG10" s="276" t="s">
        <v>180</v>
      </c>
      <c r="AH10" s="290">
        <f>MAX(A11:A110)+10</f>
        <v>10</v>
      </c>
      <c r="AI10" s="307" t="str">
        <f>FIXED(AH10,0)</f>
        <v>10</v>
      </c>
      <c r="AM10" s="350">
        <f>COUNT(AM11:AM110)</f>
        <v>0</v>
      </c>
      <c r="AO10" s="350" t="s">
        <v>321</v>
      </c>
      <c r="AP10" s="350" t="s">
        <v>322</v>
      </c>
      <c r="AR10" s="350">
        <f>SUM(AR11:AR31)</f>
        <v>0</v>
      </c>
    </row>
    <row r="11" spans="1:44" ht="15">
      <c r="A11" s="246">
        <f>IF(C11="","",ROW()-10)</f>
      </c>
      <c r="B11" s="308"/>
      <c r="C11" s="353"/>
      <c r="D11" s="308"/>
      <c r="E11" s="308"/>
      <c r="F11" s="308"/>
      <c r="G11" s="308"/>
      <c r="H11" s="308"/>
      <c r="I11" s="308"/>
      <c r="J11" s="341"/>
      <c r="K11" s="366"/>
      <c r="L11" s="459"/>
      <c r="M11" s="459"/>
      <c r="N11" s="460"/>
      <c r="O11" s="341"/>
      <c r="P11" s="366"/>
      <c r="Q11" s="459"/>
      <c r="R11" s="459"/>
      <c r="S11" s="460"/>
      <c r="T11" s="341"/>
      <c r="U11" s="366"/>
      <c r="V11" s="311"/>
      <c r="W11" s="459"/>
      <c r="X11" s="460"/>
      <c r="Y11" s="313"/>
      <c r="Z11" s="314"/>
      <c r="AB11" s="243"/>
      <c r="AC11" s="243">
        <f>IF(C11="","",'定数表'!$P$5)</f>
      </c>
      <c r="AD11" s="243">
        <f aca="true" t="shared" si="0" ref="AD11:AD26">IF(COUNTA(K11,P11,U11,Y11,Z11)=0,0,1)</f>
        <v>0</v>
      </c>
      <c r="AE11" s="243" t="str">
        <f aca="true" t="shared" si="1" ref="AE11:AE21">TRIM(D11)&amp;" "&amp;TRIM(E11)</f>
        <v> </v>
      </c>
      <c r="AF11" s="220">
        <f aca="true" t="shared" si="2" ref="AF11:AF26">IF(M11="","",IF(J11=28,M11,IF(OR(J11=17,J11=18,J11=19,J11=20,J11=21,J11=22,J11=23,J11=24,J11=25,J11=26,J11=27,J11=30,J11=31,J11=32),L11&amp;"m"&amp;M11,IF(AND(OR(J11=1,J11=2,J11=3,J11=8,J11=9,J11=10,J11=11,J11=33),L11=""),M11&amp;"."&amp;N11,L11&amp;":"&amp;M11&amp;"."&amp;N11))))</f>
      </c>
      <c r="AG11" s="220">
        <f aca="true" t="shared" si="3" ref="AG11:AG26">IF(R11="","",IF(O11=28,R11,IF(OR(O11=17,O11=18,O11=19,O11=20,O11=21,O11=22,O11=23,O11=24,O11=25,O11=26,O11=27,O11=30,O11=31,O11=32),Q11&amp;"m"&amp;R11,IF(AND(OR(O11=1,O11=2,O11=3,O11=8,O11=9,O11=10,O11=11,O11=33),Q11=""),R11&amp;"."&amp;S11,Q11&amp;":"&amp;R11&amp;"."&amp;S11))))</f>
      </c>
      <c r="AH11" s="220">
        <f aca="true" t="shared" si="4" ref="AH11:AH26">IF(W11="","",IF(T11=28,W11,IF(OR(T11=17,T11=18,T11=19,T11=20,T11=21,T11=22,T11=23,T11=24,T11=25,T11=26,T11=27,T11=30,T11=31,T11=32),V11&amp;"m"&amp;W11,IF(AND(OR(T11=1,T11=2,T11=3,T11=8,T11=9,T11=10,T11=11,T11=33),V11=""),W11&amp;"."&amp;X11,V11&amp;":"&amp;W11&amp;"."&amp;X11))))</f>
      </c>
      <c r="AO11" s="345" t="s">
        <v>352</v>
      </c>
      <c r="AP11" s="346">
        <f>COUNTIF($K$11:$K$110,AO11)+COUNTIF($P$11:$P$110,AO11)+COUNTIF($U$11:$U$110,AO11)</f>
        <v>0</v>
      </c>
      <c r="AQ11" s="351">
        <f>IF(AP11&gt;'定数表'!$Q$20,"← ｴﾝﾄﾘｰ数ｵｰﾊﾞｰです！","")</f>
      </c>
      <c r="AR11" s="220">
        <f>IF(AP11&gt;'定数表'!$Q$20,1,"")</f>
      </c>
    </row>
    <row r="12" spans="1:44" ht="15">
      <c r="A12" s="247">
        <f aca="true" t="shared" si="5" ref="A12:A75">IF(C12="","",ROW()-10)</f>
      </c>
      <c r="B12" s="315"/>
      <c r="C12" s="354"/>
      <c r="D12" s="315"/>
      <c r="E12" s="315"/>
      <c r="F12" s="316"/>
      <c r="G12" s="316"/>
      <c r="H12" s="316"/>
      <c r="I12" s="315"/>
      <c r="J12" s="342"/>
      <c r="K12" s="367"/>
      <c r="L12" s="461"/>
      <c r="M12" s="461"/>
      <c r="N12" s="462"/>
      <c r="O12" s="342"/>
      <c r="P12" s="367"/>
      <c r="Q12" s="318"/>
      <c r="R12" s="461"/>
      <c r="S12" s="462"/>
      <c r="T12" s="342"/>
      <c r="U12" s="367"/>
      <c r="V12" s="318"/>
      <c r="W12" s="318"/>
      <c r="X12" s="319"/>
      <c r="Y12" s="320"/>
      <c r="Z12" s="321"/>
      <c r="AB12" s="244"/>
      <c r="AC12" s="244">
        <f>IF(C12="","",'定数表'!$P$5)</f>
      </c>
      <c r="AD12" s="244">
        <f t="shared" si="0"/>
        <v>0</v>
      </c>
      <c r="AE12" s="244" t="str">
        <f t="shared" si="1"/>
        <v> </v>
      </c>
      <c r="AF12" s="220">
        <f t="shared" si="2"/>
      </c>
      <c r="AG12" s="220">
        <f t="shared" si="3"/>
      </c>
      <c r="AH12" s="220">
        <f t="shared" si="4"/>
      </c>
      <c r="AO12" s="345" t="s">
        <v>354</v>
      </c>
      <c r="AP12" s="346">
        <f aca="true" t="shared" si="6" ref="AP12:AP28">COUNTIF($K$11:$K$110,AO12)+COUNTIF($P$11:$P$110,AO12)+COUNTIF($U$11:$U$110,AO12)</f>
        <v>0</v>
      </c>
      <c r="AQ12" s="351">
        <f>IF(AP12&gt;'定数表'!$Q$20,"← ｴﾝﾄﾘｰ数ｵｰﾊﾞｰです！","")</f>
      </c>
      <c r="AR12" s="220">
        <f>IF(AP12&gt;'定数表'!$Q$20,1,"")</f>
      </c>
    </row>
    <row r="13" spans="1:44" ht="15">
      <c r="A13" s="247">
        <f t="shared" si="5"/>
      </c>
      <c r="B13" s="315"/>
      <c r="C13" s="354"/>
      <c r="D13" s="315"/>
      <c r="E13" s="315"/>
      <c r="F13" s="316"/>
      <c r="G13" s="316"/>
      <c r="H13" s="316"/>
      <c r="I13" s="315"/>
      <c r="J13" s="342"/>
      <c r="K13" s="367"/>
      <c r="L13" s="318"/>
      <c r="M13" s="461"/>
      <c r="N13" s="462"/>
      <c r="O13" s="342"/>
      <c r="P13" s="367"/>
      <c r="Q13" s="461"/>
      <c r="R13" s="461"/>
      <c r="S13" s="462"/>
      <c r="T13" s="342"/>
      <c r="U13" s="367"/>
      <c r="V13" s="461"/>
      <c r="W13" s="461"/>
      <c r="X13" s="462"/>
      <c r="Y13" s="320"/>
      <c r="Z13" s="321"/>
      <c r="AB13" s="244"/>
      <c r="AC13" s="244">
        <f>IF(C13="","",'定数表'!$P$5)</f>
      </c>
      <c r="AD13" s="244">
        <f t="shared" si="0"/>
        <v>0</v>
      </c>
      <c r="AE13" s="244" t="str">
        <f t="shared" si="1"/>
        <v> </v>
      </c>
      <c r="AF13" s="220">
        <f t="shared" si="2"/>
      </c>
      <c r="AG13" s="220">
        <f t="shared" si="3"/>
      </c>
      <c r="AH13" s="220">
        <f t="shared" si="4"/>
      </c>
      <c r="AM13" s="352"/>
      <c r="AO13" s="345" t="s">
        <v>355</v>
      </c>
      <c r="AP13" s="346">
        <f t="shared" si="6"/>
        <v>0</v>
      </c>
      <c r="AQ13" s="351">
        <f>IF(AP13&gt;'定数表'!$Q$20,"← ｴﾝﾄﾘｰ数ｵｰﾊﾞｰです！","")</f>
      </c>
      <c r="AR13" s="220">
        <f>IF(AP13&gt;'定数表'!$Q$20,1,"")</f>
      </c>
    </row>
    <row r="14" spans="1:46" ht="15">
      <c r="A14" s="247">
        <f t="shared" si="5"/>
      </c>
      <c r="B14" s="315"/>
      <c r="C14" s="354"/>
      <c r="D14" s="315"/>
      <c r="E14" s="315"/>
      <c r="F14" s="316"/>
      <c r="G14" s="316"/>
      <c r="H14" s="316"/>
      <c r="I14" s="315"/>
      <c r="J14" s="342"/>
      <c r="K14" s="367"/>
      <c r="L14" s="461"/>
      <c r="M14" s="461"/>
      <c r="N14" s="462"/>
      <c r="O14" s="342"/>
      <c r="P14" s="367"/>
      <c r="Q14" s="318"/>
      <c r="R14" s="318"/>
      <c r="S14" s="319"/>
      <c r="T14" s="342"/>
      <c r="U14" s="367"/>
      <c r="V14" s="318"/>
      <c r="W14" s="318"/>
      <c r="X14" s="319"/>
      <c r="Y14" s="320"/>
      <c r="Z14" s="321"/>
      <c r="AB14" s="244"/>
      <c r="AC14" s="244">
        <f>IF(C14="","",'定数表'!$P$5)</f>
      </c>
      <c r="AD14" s="244">
        <f t="shared" si="0"/>
        <v>0</v>
      </c>
      <c r="AE14" s="244" t="str">
        <f t="shared" si="1"/>
        <v> </v>
      </c>
      <c r="AF14" s="220">
        <f t="shared" si="2"/>
      </c>
      <c r="AG14" s="220">
        <f t="shared" si="3"/>
      </c>
      <c r="AH14" s="220">
        <f t="shared" si="4"/>
      </c>
      <c r="AO14" s="345" t="s">
        <v>356</v>
      </c>
      <c r="AP14" s="346">
        <f t="shared" si="6"/>
        <v>0</v>
      </c>
      <c r="AQ14" s="351">
        <f>IF(AP14&gt;'定数表'!$Q$20,"← ｴﾝﾄﾘｰ数ｵｰﾊﾞｰです！","")</f>
      </c>
      <c r="AR14" s="220">
        <f>IF(AP14&gt;'定数表'!$Q$20,1,"")</f>
      </c>
      <c r="AT14" s="352"/>
    </row>
    <row r="15" spans="1:44" ht="15">
      <c r="A15" s="247">
        <f t="shared" si="5"/>
      </c>
      <c r="B15" s="315"/>
      <c r="C15" s="354"/>
      <c r="D15" s="315"/>
      <c r="E15" s="315"/>
      <c r="F15" s="316"/>
      <c r="G15" s="316"/>
      <c r="H15" s="316"/>
      <c r="I15" s="315"/>
      <c r="J15" s="342"/>
      <c r="K15" s="367"/>
      <c r="L15" s="318"/>
      <c r="M15" s="318"/>
      <c r="N15" s="319"/>
      <c r="O15" s="342"/>
      <c r="P15" s="367"/>
      <c r="Q15" s="318"/>
      <c r="R15" s="318"/>
      <c r="S15" s="319"/>
      <c r="T15" s="342"/>
      <c r="U15" s="367"/>
      <c r="V15" s="318"/>
      <c r="W15" s="318"/>
      <c r="X15" s="319"/>
      <c r="Y15" s="320"/>
      <c r="Z15" s="321"/>
      <c r="AB15" s="244"/>
      <c r="AC15" s="244">
        <f>IF(C15="","",'定数表'!$P$5)</f>
      </c>
      <c r="AD15" s="244">
        <f t="shared" si="0"/>
        <v>0</v>
      </c>
      <c r="AE15" s="244" t="str">
        <f t="shared" si="1"/>
        <v> </v>
      </c>
      <c r="AF15" s="220">
        <f t="shared" si="2"/>
      </c>
      <c r="AG15" s="220">
        <f t="shared" si="3"/>
      </c>
      <c r="AH15" s="220">
        <f t="shared" si="4"/>
      </c>
      <c r="AM15" s="352"/>
      <c r="AO15" s="345" t="s">
        <v>357</v>
      </c>
      <c r="AP15" s="346">
        <f t="shared" si="6"/>
        <v>0</v>
      </c>
      <c r="AQ15" s="351">
        <f>IF(AP15&gt;'定数表'!$Q$20,"← ｴﾝﾄﾘｰ数ｵｰﾊﾞｰです！","")</f>
      </c>
      <c r="AR15" s="220">
        <f>IF(AP15&gt;'定数表'!$Q$20,1,"")</f>
      </c>
    </row>
    <row r="16" spans="1:44" ht="15">
      <c r="A16" s="247">
        <f t="shared" si="5"/>
      </c>
      <c r="B16" s="315"/>
      <c r="C16" s="354"/>
      <c r="D16" s="315"/>
      <c r="E16" s="315"/>
      <c r="F16" s="316"/>
      <c r="G16" s="316"/>
      <c r="H16" s="316"/>
      <c r="I16" s="315"/>
      <c r="J16" s="342"/>
      <c r="K16" s="367"/>
      <c r="L16" s="461"/>
      <c r="M16" s="461"/>
      <c r="N16" s="462"/>
      <c r="O16" s="342"/>
      <c r="P16" s="367"/>
      <c r="Q16" s="318"/>
      <c r="R16" s="318"/>
      <c r="S16" s="319"/>
      <c r="T16" s="342"/>
      <c r="U16" s="367"/>
      <c r="V16" s="318"/>
      <c r="W16" s="318"/>
      <c r="X16" s="319"/>
      <c r="Y16" s="320"/>
      <c r="Z16" s="321"/>
      <c r="AB16" s="244"/>
      <c r="AC16" s="244">
        <f>IF(C16="","",'定数表'!$P$5)</f>
      </c>
      <c r="AD16" s="244">
        <f t="shared" si="0"/>
        <v>0</v>
      </c>
      <c r="AE16" s="244" t="str">
        <f t="shared" si="1"/>
        <v> </v>
      </c>
      <c r="AF16" s="220">
        <f t="shared" si="2"/>
      </c>
      <c r="AG16" s="220">
        <f t="shared" si="3"/>
      </c>
      <c r="AH16" s="220">
        <f t="shared" si="4"/>
      </c>
      <c r="AO16" s="345" t="s">
        <v>370</v>
      </c>
      <c r="AP16" s="346">
        <f t="shared" si="6"/>
        <v>0</v>
      </c>
      <c r="AQ16" s="351">
        <f>IF(AP16&gt;'定数表'!$Q$20,"← ｴﾝﾄﾘｰ数ｵｰﾊﾞｰです！","")</f>
      </c>
      <c r="AR16" s="220">
        <f>IF(AP16&gt;'定数表'!$Q$20,1,"")</f>
      </c>
    </row>
    <row r="17" spans="1:44" ht="15">
      <c r="A17" s="247">
        <f t="shared" si="5"/>
      </c>
      <c r="B17" s="315"/>
      <c r="C17" s="354"/>
      <c r="D17" s="315"/>
      <c r="E17" s="315"/>
      <c r="F17" s="315"/>
      <c r="G17" s="315"/>
      <c r="H17" s="315"/>
      <c r="I17" s="315"/>
      <c r="J17" s="342"/>
      <c r="K17" s="367"/>
      <c r="L17" s="461"/>
      <c r="M17" s="461"/>
      <c r="N17" s="462"/>
      <c r="O17" s="342"/>
      <c r="P17" s="367"/>
      <c r="Q17" s="318"/>
      <c r="R17" s="318"/>
      <c r="S17" s="319"/>
      <c r="T17" s="342"/>
      <c r="U17" s="367"/>
      <c r="V17" s="318"/>
      <c r="W17" s="461"/>
      <c r="X17" s="462"/>
      <c r="Y17" s="320"/>
      <c r="Z17" s="321"/>
      <c r="AB17" s="244"/>
      <c r="AC17" s="244">
        <f>IF(C17="","",'定数表'!$P$5)</f>
      </c>
      <c r="AD17" s="244">
        <f t="shared" si="0"/>
        <v>0</v>
      </c>
      <c r="AE17" s="244" t="str">
        <f t="shared" si="1"/>
        <v> </v>
      </c>
      <c r="AF17" s="220">
        <f t="shared" si="2"/>
      </c>
      <c r="AG17" s="220">
        <f t="shared" si="3"/>
      </c>
      <c r="AH17" s="220">
        <f t="shared" si="4"/>
      </c>
      <c r="AM17" s="352"/>
      <c r="AO17" s="345" t="s">
        <v>371</v>
      </c>
      <c r="AP17" s="346">
        <f t="shared" si="6"/>
        <v>0</v>
      </c>
      <c r="AQ17" s="351">
        <f>IF(AP17&gt;'定数表'!$Q$20,"← ｴﾝﾄﾘｰ数ｵｰﾊﾞｰです！","")</f>
      </c>
      <c r="AR17" s="220">
        <f>IF(AP17&gt;'定数表'!$Q$20,1,"")</f>
      </c>
    </row>
    <row r="18" spans="1:44" ht="15">
      <c r="A18" s="247">
        <f t="shared" si="5"/>
      </c>
      <c r="B18" s="315"/>
      <c r="C18" s="354"/>
      <c r="D18" s="315"/>
      <c r="E18" s="315"/>
      <c r="F18" s="316"/>
      <c r="G18" s="316"/>
      <c r="H18" s="316"/>
      <c r="I18" s="315"/>
      <c r="J18" s="342"/>
      <c r="K18" s="367"/>
      <c r="L18" s="318"/>
      <c r="M18" s="461"/>
      <c r="N18" s="462"/>
      <c r="O18" s="342"/>
      <c r="P18" s="367"/>
      <c r="Q18" s="318"/>
      <c r="R18" s="461"/>
      <c r="S18" s="462"/>
      <c r="T18" s="342"/>
      <c r="U18" s="367"/>
      <c r="V18" s="461"/>
      <c r="W18" s="461"/>
      <c r="X18" s="462"/>
      <c r="Y18" s="320"/>
      <c r="Z18" s="321"/>
      <c r="AB18" s="244"/>
      <c r="AC18" s="244">
        <f>IF(C18="","",'定数表'!$P$5)</f>
      </c>
      <c r="AD18" s="244">
        <f t="shared" si="0"/>
        <v>0</v>
      </c>
      <c r="AE18" s="244" t="str">
        <f t="shared" si="1"/>
        <v> </v>
      </c>
      <c r="AF18" s="220">
        <f t="shared" si="2"/>
      </c>
      <c r="AG18" s="220">
        <f t="shared" si="3"/>
      </c>
      <c r="AH18" s="220">
        <f t="shared" si="4"/>
      </c>
      <c r="AO18" s="345" t="s">
        <v>360</v>
      </c>
      <c r="AP18" s="346">
        <f t="shared" si="6"/>
        <v>0</v>
      </c>
      <c r="AQ18" s="351">
        <f>IF(AP18&gt;'定数表'!$Q$20,"← ｴﾝﾄﾘｰ数ｵｰﾊﾞｰです！","")</f>
      </c>
      <c r="AR18" s="220">
        <f>IF(AP18&gt;'定数表'!$Q$20,1,"")</f>
      </c>
    </row>
    <row r="19" spans="1:44" ht="15">
      <c r="A19" s="247">
        <f t="shared" si="5"/>
      </c>
      <c r="B19" s="315"/>
      <c r="C19" s="354"/>
      <c r="D19" s="315"/>
      <c r="E19" s="315"/>
      <c r="F19" s="316"/>
      <c r="G19" s="316"/>
      <c r="H19" s="316"/>
      <c r="I19" s="315"/>
      <c r="J19" s="342"/>
      <c r="K19" s="367"/>
      <c r="L19" s="318"/>
      <c r="M19" s="318"/>
      <c r="N19" s="319"/>
      <c r="O19" s="342"/>
      <c r="P19" s="367"/>
      <c r="Q19" s="318"/>
      <c r="R19" s="318"/>
      <c r="S19" s="319"/>
      <c r="T19" s="342"/>
      <c r="U19" s="367"/>
      <c r="V19" s="318"/>
      <c r="W19" s="318"/>
      <c r="X19" s="319"/>
      <c r="Y19" s="320"/>
      <c r="Z19" s="321"/>
      <c r="AB19" s="244"/>
      <c r="AC19" s="244">
        <f>IF(C19="","",'定数表'!$P$5)</f>
      </c>
      <c r="AD19" s="244">
        <f t="shared" si="0"/>
        <v>0</v>
      </c>
      <c r="AE19" s="244" t="str">
        <f t="shared" si="1"/>
        <v> </v>
      </c>
      <c r="AF19" s="220">
        <f t="shared" si="2"/>
      </c>
      <c r="AG19" s="220">
        <f t="shared" si="3"/>
      </c>
      <c r="AH19" s="220">
        <f t="shared" si="4"/>
      </c>
      <c r="AM19" s="352"/>
      <c r="AO19" s="345" t="s">
        <v>362</v>
      </c>
      <c r="AP19" s="346">
        <f t="shared" si="6"/>
        <v>0</v>
      </c>
      <c r="AQ19" s="351">
        <f>IF(AP19&gt;'定数表'!$Q$20,"← ｴﾝﾄﾘｰ数ｵｰﾊﾞｰです！","")</f>
      </c>
      <c r="AR19" s="220">
        <f>IF(AP19&gt;'定数表'!$Q$20,1,"")</f>
      </c>
    </row>
    <row r="20" spans="1:44" ht="14.25">
      <c r="A20" s="248">
        <f t="shared" si="5"/>
      </c>
      <c r="B20" s="322"/>
      <c r="C20" s="355"/>
      <c r="D20" s="322"/>
      <c r="E20" s="322"/>
      <c r="F20" s="323"/>
      <c r="G20" s="323"/>
      <c r="H20" s="323"/>
      <c r="I20" s="322"/>
      <c r="J20" s="343"/>
      <c r="K20" s="368"/>
      <c r="L20" s="325"/>
      <c r="M20" s="463"/>
      <c r="N20" s="464"/>
      <c r="O20" s="343"/>
      <c r="P20" s="368"/>
      <c r="Q20" s="325"/>
      <c r="R20" s="463"/>
      <c r="S20" s="464"/>
      <c r="T20" s="343"/>
      <c r="U20" s="368"/>
      <c r="V20" s="325"/>
      <c r="W20" s="325"/>
      <c r="X20" s="326"/>
      <c r="Y20" s="327"/>
      <c r="Z20" s="328"/>
      <c r="AB20" s="245"/>
      <c r="AC20" s="245">
        <f>IF(C20="","",'定数表'!$P$5)</f>
      </c>
      <c r="AD20" s="245">
        <f t="shared" si="0"/>
        <v>0</v>
      </c>
      <c r="AE20" s="245" t="str">
        <f t="shared" si="1"/>
        <v> </v>
      </c>
      <c r="AF20" s="220">
        <f t="shared" si="2"/>
      </c>
      <c r="AG20" s="220">
        <f t="shared" si="3"/>
      </c>
      <c r="AH20" s="220">
        <f t="shared" si="4"/>
      </c>
      <c r="AO20" s="383" t="s">
        <v>218</v>
      </c>
      <c r="AP20" s="346">
        <f t="shared" si="6"/>
        <v>0</v>
      </c>
      <c r="AQ20" s="351">
        <f>IF(AP20&gt;'定数表'!$Q$20,"← ｴﾝﾄﾘｰ数ｵｰﾊﾞｰです！","")</f>
      </c>
      <c r="AR20" s="220">
        <f>IF(AP20&gt;'定数表'!$Q$20,1,"")</f>
      </c>
    </row>
    <row r="21" spans="1:44" ht="14.25">
      <c r="A21" s="246">
        <f t="shared" si="5"/>
      </c>
      <c r="B21" s="308"/>
      <c r="C21" s="353"/>
      <c r="D21" s="308"/>
      <c r="E21" s="308"/>
      <c r="F21" s="309"/>
      <c r="G21" s="309"/>
      <c r="H21" s="309"/>
      <c r="I21" s="308"/>
      <c r="J21" s="341"/>
      <c r="K21" s="366"/>
      <c r="L21" s="311"/>
      <c r="M21" s="459"/>
      <c r="N21" s="460"/>
      <c r="O21" s="341"/>
      <c r="P21" s="366"/>
      <c r="Q21" s="311"/>
      <c r="R21" s="465"/>
      <c r="S21" s="470"/>
      <c r="T21" s="341"/>
      <c r="U21" s="366"/>
      <c r="V21" s="311"/>
      <c r="W21" s="311"/>
      <c r="X21" s="312"/>
      <c r="Y21" s="313"/>
      <c r="Z21" s="314"/>
      <c r="AB21" s="243"/>
      <c r="AC21" s="243">
        <f>IF(C21="","",'定数表'!$P$5)</f>
      </c>
      <c r="AD21" s="243">
        <f t="shared" si="0"/>
        <v>0</v>
      </c>
      <c r="AE21" s="243" t="str">
        <f t="shared" si="1"/>
        <v> </v>
      </c>
      <c r="AF21" s="220">
        <f t="shared" si="2"/>
      </c>
      <c r="AG21" s="220">
        <f t="shared" si="3"/>
      </c>
      <c r="AH21" s="220">
        <f t="shared" si="4"/>
      </c>
      <c r="AO21" s="347" t="s">
        <v>220</v>
      </c>
      <c r="AP21" s="346">
        <f t="shared" si="6"/>
        <v>0</v>
      </c>
      <c r="AQ21" s="351">
        <f>IF(AP21&gt;'定数表'!$Q$20,"← ｴﾝﾄﾘｰ数ｵｰﾊﾞｰです！","")</f>
      </c>
      <c r="AR21" s="220">
        <f>IF(AP21&gt;'定数表'!$Q$20,1,"")</f>
      </c>
    </row>
    <row r="22" spans="1:44" ht="14.25">
      <c r="A22" s="247">
        <f t="shared" si="5"/>
      </c>
      <c r="B22" s="315"/>
      <c r="C22" s="354"/>
      <c r="D22" s="315"/>
      <c r="E22" s="315"/>
      <c r="F22" s="315"/>
      <c r="G22" s="315"/>
      <c r="H22" s="315"/>
      <c r="I22" s="315"/>
      <c r="J22" s="342"/>
      <c r="K22" s="367"/>
      <c r="L22" s="318"/>
      <c r="M22" s="318"/>
      <c r="N22" s="319"/>
      <c r="O22" s="342"/>
      <c r="P22" s="367"/>
      <c r="Q22" s="318"/>
      <c r="R22" s="318"/>
      <c r="S22" s="319"/>
      <c r="T22" s="342"/>
      <c r="U22" s="367"/>
      <c r="V22" s="318"/>
      <c r="W22" s="318"/>
      <c r="X22" s="319"/>
      <c r="Y22" s="320"/>
      <c r="Z22" s="321"/>
      <c r="AB22" s="244"/>
      <c r="AC22" s="244">
        <f>IF(C22="","",'定数表'!$P$5)</f>
      </c>
      <c r="AD22" s="244">
        <f t="shared" si="0"/>
        <v>0</v>
      </c>
      <c r="AE22" s="244" t="str">
        <f aca="true" t="shared" si="7" ref="AE22:AE28">TRIM(D22)&amp;" "&amp;TRIM(E22)</f>
        <v> </v>
      </c>
      <c r="AF22" s="220">
        <f t="shared" si="2"/>
      </c>
      <c r="AG22" s="220">
        <f t="shared" si="3"/>
      </c>
      <c r="AH22" s="220">
        <f t="shared" si="4"/>
      </c>
      <c r="AO22" s="347" t="s">
        <v>363</v>
      </c>
      <c r="AP22" s="346">
        <f t="shared" si="6"/>
        <v>0</v>
      </c>
      <c r="AQ22" s="351">
        <f>IF(AP22&gt;'定数表'!$Q$20,"← ｴﾝﾄﾘｰ数ｵｰﾊﾞｰです！","")</f>
      </c>
      <c r="AR22" s="220">
        <f>IF(AP22&gt;'定数表'!$Q$20,1,"")</f>
      </c>
    </row>
    <row r="23" spans="1:44" ht="14.25">
      <c r="A23" s="247">
        <f t="shared" si="5"/>
      </c>
      <c r="B23" s="315"/>
      <c r="C23" s="354"/>
      <c r="D23" s="315"/>
      <c r="E23" s="315"/>
      <c r="F23" s="315"/>
      <c r="G23" s="315"/>
      <c r="H23" s="315"/>
      <c r="I23" s="315"/>
      <c r="J23" s="342"/>
      <c r="K23" s="367"/>
      <c r="L23" s="318"/>
      <c r="M23" s="318"/>
      <c r="N23" s="319"/>
      <c r="O23" s="342"/>
      <c r="P23" s="367"/>
      <c r="Q23" s="318"/>
      <c r="R23" s="318"/>
      <c r="S23" s="319"/>
      <c r="T23" s="342"/>
      <c r="U23" s="367"/>
      <c r="V23" s="318"/>
      <c r="W23" s="318"/>
      <c r="X23" s="319"/>
      <c r="Y23" s="320"/>
      <c r="Z23" s="321"/>
      <c r="AB23" s="244"/>
      <c r="AC23" s="244">
        <f>IF(C23="","",'定数表'!$P$5)</f>
      </c>
      <c r="AD23" s="244">
        <f t="shared" si="0"/>
        <v>0</v>
      </c>
      <c r="AE23" s="244" t="str">
        <f t="shared" si="7"/>
        <v> </v>
      </c>
      <c r="AF23" s="220">
        <f t="shared" si="2"/>
      </c>
      <c r="AG23" s="220">
        <f t="shared" si="3"/>
      </c>
      <c r="AH23" s="220">
        <f t="shared" si="4"/>
      </c>
      <c r="AM23" s="352"/>
      <c r="AO23" s="347" t="s">
        <v>364</v>
      </c>
      <c r="AP23" s="346">
        <f t="shared" si="6"/>
        <v>0</v>
      </c>
      <c r="AQ23" s="351">
        <f>IF(AP23&gt;'定数表'!$Q$20,"← ｴﾝﾄﾘｰ数ｵｰﾊﾞｰです！","")</f>
      </c>
      <c r="AR23" s="220">
        <f>IF(AP23&gt;'定数表'!$Q$20,1,"")</f>
      </c>
    </row>
    <row r="24" spans="1:44" ht="14.25">
      <c r="A24" s="247">
        <f t="shared" si="5"/>
      </c>
      <c r="B24" s="315"/>
      <c r="C24" s="354"/>
      <c r="D24" s="315"/>
      <c r="E24" s="315"/>
      <c r="F24" s="316"/>
      <c r="G24" s="316"/>
      <c r="H24" s="316"/>
      <c r="I24" s="315"/>
      <c r="J24" s="342"/>
      <c r="K24" s="367"/>
      <c r="L24" s="318"/>
      <c r="M24" s="318"/>
      <c r="N24" s="319"/>
      <c r="O24" s="342"/>
      <c r="P24" s="367"/>
      <c r="Q24" s="318"/>
      <c r="R24" s="318"/>
      <c r="S24" s="319"/>
      <c r="T24" s="342"/>
      <c r="U24" s="367"/>
      <c r="V24" s="318"/>
      <c r="W24" s="318"/>
      <c r="X24" s="319"/>
      <c r="Y24" s="320"/>
      <c r="Z24" s="321"/>
      <c r="AB24" s="244"/>
      <c r="AC24" s="244">
        <f>IF(C24="","",'定数表'!$P$5)</f>
      </c>
      <c r="AD24" s="244">
        <f t="shared" si="0"/>
        <v>0</v>
      </c>
      <c r="AE24" s="244" t="str">
        <f t="shared" si="7"/>
        <v> </v>
      </c>
      <c r="AF24" s="220">
        <f t="shared" si="2"/>
      </c>
      <c r="AG24" s="220">
        <f t="shared" si="3"/>
      </c>
      <c r="AH24" s="220">
        <f t="shared" si="4"/>
      </c>
      <c r="AO24" s="347" t="s">
        <v>365</v>
      </c>
      <c r="AP24" s="346">
        <f t="shared" si="6"/>
        <v>0</v>
      </c>
      <c r="AQ24" s="351">
        <f>IF(AP24&gt;'定数表'!$Q$20,"← ｴﾝﾄﾘｰ数ｵｰﾊﾞｰです！","")</f>
      </c>
      <c r="AR24" s="220">
        <f>IF(AP24&gt;'定数表'!$Q$20,1,"")</f>
      </c>
    </row>
    <row r="25" spans="1:44" ht="14.25">
      <c r="A25" s="247">
        <f t="shared" si="5"/>
      </c>
      <c r="B25" s="315"/>
      <c r="C25" s="354"/>
      <c r="D25" s="315"/>
      <c r="E25" s="315"/>
      <c r="F25" s="315"/>
      <c r="G25" s="315"/>
      <c r="H25" s="315"/>
      <c r="I25" s="315"/>
      <c r="J25" s="342"/>
      <c r="K25" s="367"/>
      <c r="L25" s="318"/>
      <c r="M25" s="318"/>
      <c r="N25" s="319"/>
      <c r="O25" s="342"/>
      <c r="P25" s="367"/>
      <c r="Q25" s="318"/>
      <c r="R25" s="318"/>
      <c r="S25" s="319"/>
      <c r="T25" s="342"/>
      <c r="U25" s="367"/>
      <c r="V25" s="318"/>
      <c r="W25" s="318"/>
      <c r="X25" s="319"/>
      <c r="Y25" s="320"/>
      <c r="Z25" s="321"/>
      <c r="AB25" s="244"/>
      <c r="AC25" s="244">
        <f>IF(C25="","",'定数表'!$P$5)</f>
      </c>
      <c r="AD25" s="244">
        <f t="shared" si="0"/>
        <v>0</v>
      </c>
      <c r="AE25" s="244" t="str">
        <f t="shared" si="7"/>
        <v> </v>
      </c>
      <c r="AF25" s="220">
        <f t="shared" si="2"/>
      </c>
      <c r="AG25" s="220">
        <f t="shared" si="3"/>
      </c>
      <c r="AH25" s="220">
        <f t="shared" si="4"/>
      </c>
      <c r="AM25" s="352"/>
      <c r="AO25" s="347" t="s">
        <v>291</v>
      </c>
      <c r="AP25" s="346">
        <f t="shared" si="6"/>
        <v>0</v>
      </c>
      <c r="AQ25" s="351">
        <f>IF(AP25&gt;'定数表'!$Q$20,"← ｴﾝﾄﾘｰ数ｵｰﾊﾞｰです！","")</f>
      </c>
      <c r="AR25" s="220">
        <f>IF(AP25&gt;'定数表'!$Q$20,1,"")</f>
      </c>
    </row>
    <row r="26" spans="1:43" ht="14.25">
      <c r="A26" s="247">
        <f t="shared" si="5"/>
      </c>
      <c r="B26" s="315"/>
      <c r="C26" s="354"/>
      <c r="D26" s="315"/>
      <c r="E26" s="315"/>
      <c r="F26" s="316"/>
      <c r="G26" s="316"/>
      <c r="H26" s="316"/>
      <c r="I26" s="315"/>
      <c r="J26" s="342"/>
      <c r="K26" s="367"/>
      <c r="L26" s="318"/>
      <c r="M26" s="318"/>
      <c r="N26" s="319"/>
      <c r="O26" s="342"/>
      <c r="P26" s="367"/>
      <c r="Q26" s="318"/>
      <c r="R26" s="318"/>
      <c r="S26" s="319"/>
      <c r="T26" s="342"/>
      <c r="U26" s="367"/>
      <c r="V26" s="318"/>
      <c r="W26" s="318"/>
      <c r="X26" s="319"/>
      <c r="Y26" s="320"/>
      <c r="Z26" s="321"/>
      <c r="AB26" s="244"/>
      <c r="AC26" s="244">
        <f>IF(C26="","",'定数表'!$P$5)</f>
      </c>
      <c r="AD26" s="244">
        <f t="shared" si="0"/>
        <v>0</v>
      </c>
      <c r="AE26" s="244" t="str">
        <f t="shared" si="7"/>
        <v> </v>
      </c>
      <c r="AF26" s="220">
        <f t="shared" si="2"/>
      </c>
      <c r="AG26" s="220">
        <f t="shared" si="3"/>
      </c>
      <c r="AH26" s="220">
        <f t="shared" si="4"/>
      </c>
      <c r="AM26" s="352"/>
      <c r="AO26" s="471" t="s">
        <v>452</v>
      </c>
      <c r="AP26" s="346">
        <f t="shared" si="6"/>
        <v>0</v>
      </c>
      <c r="AQ26" s="351"/>
    </row>
    <row r="27" spans="1:43" ht="14.25">
      <c r="A27" s="247">
        <f t="shared" si="5"/>
      </c>
      <c r="B27" s="315"/>
      <c r="C27" s="354"/>
      <c r="D27" s="315"/>
      <c r="E27" s="315"/>
      <c r="F27" s="315"/>
      <c r="G27" s="315"/>
      <c r="H27" s="315"/>
      <c r="I27" s="315"/>
      <c r="J27" s="342"/>
      <c r="K27" s="367"/>
      <c r="L27" s="318"/>
      <c r="M27" s="318"/>
      <c r="N27" s="319"/>
      <c r="O27" s="342"/>
      <c r="P27" s="367"/>
      <c r="Q27" s="318"/>
      <c r="R27" s="318"/>
      <c r="S27" s="319"/>
      <c r="T27" s="342"/>
      <c r="U27" s="367"/>
      <c r="V27" s="318"/>
      <c r="W27" s="318"/>
      <c r="X27" s="319"/>
      <c r="Y27" s="320"/>
      <c r="Z27" s="321"/>
      <c r="AB27" s="244"/>
      <c r="AC27" s="244">
        <f>IF(C27="","",'定数表'!$P$5)</f>
      </c>
      <c r="AD27" s="244">
        <f aca="true" t="shared" si="8" ref="AD27:AD84">IF(COUNTA(K27,P27,U27,Y27,Z27)=0,0,1)</f>
        <v>0</v>
      </c>
      <c r="AE27" s="244" t="str">
        <f t="shared" si="7"/>
        <v> </v>
      </c>
      <c r="AF27" s="220">
        <f aca="true" t="shared" si="9" ref="AF27:AF75">IF(M27="","",IF(J27=28,M27,IF(OR(J27=17,J27=18,J27=19,J27=20,J27=21,J27=22,J27=23,J27=24,J27=25,J27=26,J27=27,J27=30,J27=31,J27=32),L27&amp;"m"&amp;M27,IF(AND(OR(J27=1,J27=2,J27=3,J27=8,J27=9,J27=10,J27=11,J27=33),L27=""),M27&amp;"."&amp;N27,L27&amp;":"&amp;M27&amp;"."&amp;N27))))</f>
      </c>
      <c r="AG27" s="220">
        <f aca="true" t="shared" si="10" ref="AG27:AG75">IF(R27="","",IF(O27=28,R27,IF(OR(O27=17,O27=18,O27=19,O27=20,O27=21,O27=22,O27=23,O27=24,O27=25,O27=26,O27=27,O27=30,O27=31,O27=32),Q27&amp;"m"&amp;R27,IF(AND(OR(O27=1,O27=2,O27=3,O27=8,O27=9,O27=10,O27=11,O27=33),Q27=""),R27&amp;"."&amp;S27,Q27&amp;":"&amp;R27&amp;"."&amp;S27))))</f>
      </c>
      <c r="AH27" s="220">
        <f aca="true" t="shared" si="11" ref="AH27:AH75">IF(W27="","",IF(T27=28,W27,IF(OR(T27=17,T27=18,T27=19,T27=20,T27=21,T27=22,T27=23,T27=24,T27=25,T27=26,T27=27,T27=30,T27=31,T27=32),V27&amp;"m"&amp;W27,IF(AND(OR(T27=1,T27=2,T27=3,T27=8,T27=9,T27=10,T27=11,T27=33),V27=""),W27&amp;"."&amp;X27,V27&amp;":"&amp;W27&amp;"."&amp;X27))))</f>
      </c>
      <c r="AO27" s="471" t="s">
        <v>453</v>
      </c>
      <c r="AP27" s="346">
        <f t="shared" si="6"/>
        <v>0</v>
      </c>
      <c r="AQ27" s="351"/>
    </row>
    <row r="28" spans="1:43" ht="14.25">
      <c r="A28" s="247">
        <f t="shared" si="5"/>
      </c>
      <c r="B28" s="315"/>
      <c r="C28" s="354"/>
      <c r="D28" s="315"/>
      <c r="E28" s="315"/>
      <c r="F28" s="316"/>
      <c r="G28" s="316"/>
      <c r="H28" s="316"/>
      <c r="I28" s="315"/>
      <c r="J28" s="342"/>
      <c r="K28" s="367"/>
      <c r="L28" s="318"/>
      <c r="M28" s="318"/>
      <c r="N28" s="319"/>
      <c r="O28" s="342"/>
      <c r="P28" s="367"/>
      <c r="Q28" s="318"/>
      <c r="R28" s="318"/>
      <c r="S28" s="319"/>
      <c r="T28" s="342"/>
      <c r="U28" s="367"/>
      <c r="V28" s="318"/>
      <c r="W28" s="318"/>
      <c r="X28" s="319"/>
      <c r="Y28" s="320"/>
      <c r="Z28" s="321"/>
      <c r="AB28" s="244"/>
      <c r="AC28" s="244">
        <f>IF(C28="","",'定数表'!$P$5)</f>
      </c>
      <c r="AD28" s="244">
        <f t="shared" si="8"/>
        <v>0</v>
      </c>
      <c r="AE28" s="244" t="str">
        <f t="shared" si="7"/>
        <v> </v>
      </c>
      <c r="AF28" s="220">
        <f t="shared" si="9"/>
      </c>
      <c r="AG28" s="220">
        <f t="shared" si="10"/>
      </c>
      <c r="AH28" s="220">
        <f t="shared" si="11"/>
      </c>
      <c r="AM28" s="352"/>
      <c r="AO28" s="471" t="s">
        <v>31</v>
      </c>
      <c r="AP28" s="346">
        <f t="shared" si="6"/>
        <v>0</v>
      </c>
      <c r="AQ28" s="351"/>
    </row>
    <row r="29" spans="1:43" ht="14.25">
      <c r="A29" s="247">
        <f t="shared" si="5"/>
      </c>
      <c r="B29" s="315"/>
      <c r="C29" s="354"/>
      <c r="D29" s="315"/>
      <c r="E29" s="315"/>
      <c r="F29" s="315"/>
      <c r="G29" s="315"/>
      <c r="H29" s="315"/>
      <c r="I29" s="315"/>
      <c r="J29" s="342"/>
      <c r="K29" s="367"/>
      <c r="L29" s="318"/>
      <c r="M29" s="318"/>
      <c r="N29" s="319"/>
      <c r="O29" s="342"/>
      <c r="P29" s="367"/>
      <c r="Q29" s="318"/>
      <c r="R29" s="318"/>
      <c r="S29" s="319"/>
      <c r="T29" s="342"/>
      <c r="U29" s="367"/>
      <c r="V29" s="318"/>
      <c r="W29" s="318"/>
      <c r="X29" s="319"/>
      <c r="Y29" s="320"/>
      <c r="Z29" s="321"/>
      <c r="AB29" s="244"/>
      <c r="AC29" s="244">
        <f>IF(C29="","",'定数表'!$P$5)</f>
      </c>
      <c r="AD29" s="244">
        <f t="shared" si="8"/>
        <v>0</v>
      </c>
      <c r="AE29" s="244"/>
      <c r="AF29" s="220">
        <f t="shared" si="9"/>
      </c>
      <c r="AG29" s="220">
        <f t="shared" si="10"/>
      </c>
      <c r="AH29" s="220">
        <f t="shared" si="11"/>
      </c>
      <c r="AM29" s="352"/>
      <c r="AO29" s="347"/>
      <c r="AP29" s="346"/>
      <c r="AQ29" s="351"/>
    </row>
    <row r="30" spans="1:43" ht="14.25">
      <c r="A30" s="248">
        <f t="shared" si="5"/>
      </c>
      <c r="B30" s="322"/>
      <c r="C30" s="355"/>
      <c r="D30" s="322"/>
      <c r="E30" s="322"/>
      <c r="F30" s="323"/>
      <c r="G30" s="323"/>
      <c r="H30" s="323"/>
      <c r="I30" s="322"/>
      <c r="J30" s="343"/>
      <c r="K30" s="368"/>
      <c r="L30" s="325"/>
      <c r="M30" s="325"/>
      <c r="N30" s="326"/>
      <c r="O30" s="343"/>
      <c r="P30" s="368"/>
      <c r="Q30" s="325"/>
      <c r="R30" s="325"/>
      <c r="S30" s="326"/>
      <c r="T30" s="343"/>
      <c r="U30" s="368"/>
      <c r="V30" s="325"/>
      <c r="W30" s="325"/>
      <c r="X30" s="326"/>
      <c r="Y30" s="327"/>
      <c r="Z30" s="328"/>
      <c r="AB30" s="245"/>
      <c r="AC30" s="245">
        <f>IF(C30="","",'定数表'!$P$5)</f>
      </c>
      <c r="AD30" s="245">
        <f t="shared" si="8"/>
        <v>0</v>
      </c>
      <c r="AE30" s="245"/>
      <c r="AF30" s="220">
        <f t="shared" si="9"/>
      </c>
      <c r="AG30" s="220">
        <f t="shared" si="10"/>
      </c>
      <c r="AH30" s="220">
        <f t="shared" si="11"/>
      </c>
      <c r="AM30" s="352"/>
      <c r="AO30" s="348"/>
      <c r="AP30" s="346"/>
      <c r="AQ30" s="351"/>
    </row>
    <row r="31" spans="1:43" ht="14.25">
      <c r="A31" s="246">
        <f t="shared" si="5"/>
      </c>
      <c r="B31" s="308"/>
      <c r="C31" s="353"/>
      <c r="D31" s="308"/>
      <c r="E31" s="308"/>
      <c r="F31" s="308"/>
      <c r="G31" s="308"/>
      <c r="H31" s="308"/>
      <c r="I31" s="308"/>
      <c r="J31" s="341"/>
      <c r="K31" s="366"/>
      <c r="L31" s="311"/>
      <c r="M31" s="311"/>
      <c r="N31" s="312"/>
      <c r="O31" s="341"/>
      <c r="P31" s="366"/>
      <c r="Q31" s="311"/>
      <c r="R31" s="311"/>
      <c r="S31" s="312"/>
      <c r="T31" s="341"/>
      <c r="U31" s="366"/>
      <c r="V31" s="311"/>
      <c r="W31" s="311"/>
      <c r="X31" s="312"/>
      <c r="Y31" s="313"/>
      <c r="Z31" s="314"/>
      <c r="AB31" s="243"/>
      <c r="AC31" s="243">
        <f>IF(C31="","",'定数表'!$P$5)</f>
      </c>
      <c r="AD31" s="243">
        <f t="shared" si="8"/>
        <v>0</v>
      </c>
      <c r="AE31" s="243"/>
      <c r="AF31" s="220">
        <f t="shared" si="9"/>
      </c>
      <c r="AG31" s="220">
        <f t="shared" si="10"/>
      </c>
      <c r="AH31" s="220">
        <f t="shared" si="11"/>
      </c>
      <c r="AO31" s="348"/>
      <c r="AP31" s="346"/>
      <c r="AQ31" s="351"/>
    </row>
    <row r="32" spans="1:42" ht="14.25">
      <c r="A32" s="247">
        <f t="shared" si="5"/>
      </c>
      <c r="B32" s="315"/>
      <c r="C32" s="315"/>
      <c r="D32" s="315"/>
      <c r="E32" s="315"/>
      <c r="F32" s="316"/>
      <c r="G32" s="316"/>
      <c r="H32" s="316"/>
      <c r="I32" s="315"/>
      <c r="J32" s="342"/>
      <c r="K32" s="367"/>
      <c r="L32" s="318"/>
      <c r="M32" s="318"/>
      <c r="N32" s="319"/>
      <c r="O32" s="342"/>
      <c r="P32" s="367"/>
      <c r="Q32" s="318"/>
      <c r="R32" s="318"/>
      <c r="S32" s="319"/>
      <c r="T32" s="342"/>
      <c r="U32" s="367"/>
      <c r="V32" s="318"/>
      <c r="W32" s="318"/>
      <c r="X32" s="319"/>
      <c r="Y32" s="320"/>
      <c r="Z32" s="321"/>
      <c r="AB32" s="244"/>
      <c r="AC32" s="244">
        <f>IF(C32="","",'定数表'!$P$5)</f>
      </c>
      <c r="AD32" s="244">
        <f t="shared" si="8"/>
        <v>0</v>
      </c>
      <c r="AE32" s="244"/>
      <c r="AF32" s="220">
        <f t="shared" si="9"/>
      </c>
      <c r="AG32" s="220">
        <f t="shared" si="10"/>
      </c>
      <c r="AH32" s="220">
        <f t="shared" si="11"/>
      </c>
      <c r="AO32" s="349"/>
      <c r="AP32" s="344"/>
    </row>
    <row r="33" spans="1:34" ht="14.25">
      <c r="A33" s="247">
        <f t="shared" si="5"/>
      </c>
      <c r="B33" s="315"/>
      <c r="C33" s="315"/>
      <c r="D33" s="315"/>
      <c r="E33" s="315"/>
      <c r="F33" s="315"/>
      <c r="G33" s="315"/>
      <c r="H33" s="315"/>
      <c r="I33" s="315"/>
      <c r="J33" s="342"/>
      <c r="K33" s="367"/>
      <c r="L33" s="318"/>
      <c r="M33" s="318"/>
      <c r="N33" s="319"/>
      <c r="O33" s="342"/>
      <c r="P33" s="367"/>
      <c r="Q33" s="318"/>
      <c r="R33" s="318"/>
      <c r="S33" s="319"/>
      <c r="T33" s="342"/>
      <c r="U33" s="367"/>
      <c r="V33" s="318"/>
      <c r="W33" s="318"/>
      <c r="X33" s="319"/>
      <c r="Y33" s="320"/>
      <c r="Z33" s="321"/>
      <c r="AB33" s="244"/>
      <c r="AC33" s="244">
        <f>IF(C33="","",'定数表'!$P$5)</f>
      </c>
      <c r="AD33" s="244">
        <f t="shared" si="8"/>
        <v>0</v>
      </c>
      <c r="AE33" s="244"/>
      <c r="AF33" s="220">
        <f t="shared" si="9"/>
      </c>
      <c r="AG33" s="220">
        <f t="shared" si="10"/>
      </c>
      <c r="AH33" s="220">
        <f t="shared" si="11"/>
      </c>
    </row>
    <row r="34" spans="1:34" ht="14.25">
      <c r="A34" s="247">
        <f t="shared" si="5"/>
      </c>
      <c r="B34" s="315"/>
      <c r="C34" s="315"/>
      <c r="D34" s="315"/>
      <c r="E34" s="315"/>
      <c r="F34" s="316"/>
      <c r="G34" s="316"/>
      <c r="H34" s="316"/>
      <c r="I34" s="315"/>
      <c r="J34" s="342" t="e">
        <f>VLOOKUP(MATCH(K34,'種目表'!$F$42:$F$64,0),'種目表'!$A$42:$F$64,5,FALSE)</f>
        <v>#N/A</v>
      </c>
      <c r="K34" s="367"/>
      <c r="L34" s="318"/>
      <c r="M34" s="318"/>
      <c r="N34" s="319"/>
      <c r="O34" s="342" t="e">
        <f>VLOOKUP(MATCH(P34,'種目表'!$F$42:$F$64,0),'種目表'!$A$42:$F$64,5,FALSE)</f>
        <v>#N/A</v>
      </c>
      <c r="P34" s="367"/>
      <c r="Q34" s="318"/>
      <c r="R34" s="318"/>
      <c r="S34" s="319"/>
      <c r="T34" s="342" t="e">
        <f>VLOOKUP(MATCH(U34,'種目表'!$F$42:$F$64,0),'種目表'!$A$42:$F$64,5,FALSE)</f>
        <v>#N/A</v>
      </c>
      <c r="U34" s="367"/>
      <c r="V34" s="318"/>
      <c r="W34" s="318"/>
      <c r="X34" s="319"/>
      <c r="Y34" s="320"/>
      <c r="Z34" s="321"/>
      <c r="AB34" s="244"/>
      <c r="AC34" s="244">
        <f>IF(C34="","",'定数表'!$P$5)</f>
      </c>
      <c r="AD34" s="244">
        <f t="shared" si="8"/>
        <v>0</v>
      </c>
      <c r="AE34" s="244"/>
      <c r="AF34" s="220">
        <f t="shared" si="9"/>
      </c>
      <c r="AG34" s="220">
        <f t="shared" si="10"/>
      </c>
      <c r="AH34" s="220">
        <f t="shared" si="11"/>
      </c>
    </row>
    <row r="35" spans="1:34" ht="14.25">
      <c r="A35" s="247">
        <f t="shared" si="5"/>
      </c>
      <c r="B35" s="315"/>
      <c r="C35" s="315"/>
      <c r="D35" s="315"/>
      <c r="E35" s="315"/>
      <c r="F35" s="315"/>
      <c r="G35" s="315"/>
      <c r="H35" s="315"/>
      <c r="I35" s="315"/>
      <c r="J35" s="342" t="e">
        <f>VLOOKUP(MATCH(K35,'種目表'!$F$42:$F$64,0),'種目表'!$A$42:$F$64,5,FALSE)</f>
        <v>#N/A</v>
      </c>
      <c r="K35" s="367"/>
      <c r="L35" s="318"/>
      <c r="M35" s="318"/>
      <c r="N35" s="319"/>
      <c r="O35" s="342" t="e">
        <f>VLOOKUP(MATCH(P35,'種目表'!$F$42:$F$64,0),'種目表'!$A$42:$F$64,5,FALSE)</f>
        <v>#N/A</v>
      </c>
      <c r="P35" s="367"/>
      <c r="Q35" s="318"/>
      <c r="R35" s="318"/>
      <c r="S35" s="319"/>
      <c r="T35" s="342" t="e">
        <f>VLOOKUP(MATCH(U35,'種目表'!$F$42:$F$64,0),'種目表'!$A$42:$F$64,5,FALSE)</f>
        <v>#N/A</v>
      </c>
      <c r="U35" s="367"/>
      <c r="V35" s="318"/>
      <c r="W35" s="318"/>
      <c r="X35" s="319"/>
      <c r="Y35" s="320"/>
      <c r="Z35" s="321"/>
      <c r="AB35" s="244"/>
      <c r="AC35" s="244">
        <f>IF(C35="","",'定数表'!$P$5)</f>
      </c>
      <c r="AD35" s="244">
        <f t="shared" si="8"/>
        <v>0</v>
      </c>
      <c r="AE35" s="244"/>
      <c r="AF35" s="220">
        <f t="shared" si="9"/>
      </c>
      <c r="AG35" s="220">
        <f t="shared" si="10"/>
      </c>
      <c r="AH35" s="220">
        <f t="shared" si="11"/>
      </c>
    </row>
    <row r="36" spans="1:34" ht="14.25">
      <c r="A36" s="247">
        <f t="shared" si="5"/>
      </c>
      <c r="B36" s="315"/>
      <c r="C36" s="315"/>
      <c r="D36" s="315"/>
      <c r="E36" s="315"/>
      <c r="F36" s="316"/>
      <c r="G36" s="316"/>
      <c r="H36" s="316"/>
      <c r="I36" s="315"/>
      <c r="J36" s="342" t="e">
        <f>VLOOKUP(MATCH(K36,'種目表'!$F$42:$F$64,0),'種目表'!$A$42:$F$64,5,FALSE)</f>
        <v>#N/A</v>
      </c>
      <c r="K36" s="367"/>
      <c r="L36" s="318"/>
      <c r="M36" s="318"/>
      <c r="N36" s="319"/>
      <c r="O36" s="342" t="e">
        <f>VLOOKUP(MATCH(P36,'種目表'!$F$42:$F$64,0),'種目表'!$A$42:$F$64,5,FALSE)</f>
        <v>#N/A</v>
      </c>
      <c r="P36" s="367"/>
      <c r="Q36" s="318"/>
      <c r="R36" s="318"/>
      <c r="S36" s="319"/>
      <c r="T36" s="342" t="e">
        <f>VLOOKUP(MATCH(U36,'種目表'!$F$42:$F$64,0),'種目表'!$A$42:$F$64,5,FALSE)</f>
        <v>#N/A</v>
      </c>
      <c r="U36" s="367"/>
      <c r="V36" s="318"/>
      <c r="W36" s="318"/>
      <c r="X36" s="319"/>
      <c r="Y36" s="320"/>
      <c r="Z36" s="321"/>
      <c r="AB36" s="244"/>
      <c r="AC36" s="244">
        <f>IF(C36="","",'定数表'!$P$5)</f>
      </c>
      <c r="AD36" s="244">
        <f t="shared" si="8"/>
        <v>0</v>
      </c>
      <c r="AE36" s="244"/>
      <c r="AF36" s="220">
        <f t="shared" si="9"/>
      </c>
      <c r="AG36" s="220">
        <f t="shared" si="10"/>
      </c>
      <c r="AH36" s="220">
        <f t="shared" si="11"/>
      </c>
    </row>
    <row r="37" spans="1:34" ht="14.25">
      <c r="A37" s="247">
        <f t="shared" si="5"/>
      </c>
      <c r="B37" s="315"/>
      <c r="C37" s="315"/>
      <c r="D37" s="315"/>
      <c r="E37" s="315"/>
      <c r="F37" s="315"/>
      <c r="G37" s="315"/>
      <c r="H37" s="315"/>
      <c r="I37" s="315"/>
      <c r="J37" s="342" t="e">
        <f>VLOOKUP(MATCH(K37,'種目表'!$F$42:$F$64,0),'種目表'!$A$42:$F$64,5,FALSE)</f>
        <v>#N/A</v>
      </c>
      <c r="K37" s="367"/>
      <c r="L37" s="318"/>
      <c r="M37" s="318"/>
      <c r="N37" s="319"/>
      <c r="O37" s="342" t="e">
        <f>VLOOKUP(MATCH(P37,'種目表'!$F$42:$F$64,0),'種目表'!$A$42:$F$64,5,FALSE)</f>
        <v>#N/A</v>
      </c>
      <c r="P37" s="367"/>
      <c r="Q37" s="318"/>
      <c r="R37" s="318"/>
      <c r="S37" s="319"/>
      <c r="T37" s="342" t="e">
        <f>VLOOKUP(MATCH(U37,'種目表'!$F$42:$F$64,0),'種目表'!$A$42:$F$64,5,FALSE)</f>
        <v>#N/A</v>
      </c>
      <c r="U37" s="367"/>
      <c r="V37" s="318"/>
      <c r="W37" s="318"/>
      <c r="X37" s="319"/>
      <c r="Y37" s="320"/>
      <c r="Z37" s="321"/>
      <c r="AB37" s="244"/>
      <c r="AC37" s="244">
        <f>IF(C37="","",'定数表'!$P$5)</f>
      </c>
      <c r="AD37" s="244">
        <f t="shared" si="8"/>
        <v>0</v>
      </c>
      <c r="AE37" s="244"/>
      <c r="AF37" s="220">
        <f t="shared" si="9"/>
      </c>
      <c r="AG37" s="220">
        <f t="shared" si="10"/>
      </c>
      <c r="AH37" s="220">
        <f t="shared" si="11"/>
      </c>
    </row>
    <row r="38" spans="1:34" ht="14.25">
      <c r="A38" s="247">
        <f t="shared" si="5"/>
      </c>
      <c r="B38" s="315"/>
      <c r="C38" s="315"/>
      <c r="D38" s="315"/>
      <c r="E38" s="315"/>
      <c r="F38" s="316"/>
      <c r="G38" s="316"/>
      <c r="H38" s="316"/>
      <c r="I38" s="315"/>
      <c r="J38" s="342" t="e">
        <f>VLOOKUP(MATCH(K38,'種目表'!$F$42:$F$64,0),'種目表'!$A$42:$F$64,5,FALSE)</f>
        <v>#N/A</v>
      </c>
      <c r="K38" s="367"/>
      <c r="L38" s="318"/>
      <c r="M38" s="318"/>
      <c r="N38" s="319"/>
      <c r="O38" s="342" t="e">
        <f>VLOOKUP(MATCH(P38,'種目表'!$F$42:$F$64,0),'種目表'!$A$42:$F$64,5,FALSE)</f>
        <v>#N/A</v>
      </c>
      <c r="P38" s="367"/>
      <c r="Q38" s="318"/>
      <c r="R38" s="318"/>
      <c r="S38" s="319"/>
      <c r="T38" s="342" t="e">
        <f>VLOOKUP(MATCH(U38,'種目表'!$F$42:$F$64,0),'種目表'!$A$42:$F$64,5,FALSE)</f>
        <v>#N/A</v>
      </c>
      <c r="U38" s="367"/>
      <c r="V38" s="318"/>
      <c r="W38" s="318"/>
      <c r="X38" s="319"/>
      <c r="Y38" s="320"/>
      <c r="Z38" s="321"/>
      <c r="AB38" s="244"/>
      <c r="AC38" s="244">
        <f>IF(C38="","",'定数表'!$P$5)</f>
      </c>
      <c r="AD38" s="244">
        <f t="shared" si="8"/>
        <v>0</v>
      </c>
      <c r="AE38" s="244"/>
      <c r="AF38" s="220">
        <f t="shared" si="9"/>
      </c>
      <c r="AG38" s="220">
        <f t="shared" si="10"/>
      </c>
      <c r="AH38" s="220">
        <f t="shared" si="11"/>
      </c>
    </row>
    <row r="39" spans="1:34" ht="14.25">
      <c r="A39" s="247">
        <f t="shared" si="5"/>
      </c>
      <c r="B39" s="315"/>
      <c r="C39" s="315"/>
      <c r="D39" s="315"/>
      <c r="E39" s="315"/>
      <c r="F39" s="315"/>
      <c r="G39" s="315"/>
      <c r="H39" s="315"/>
      <c r="I39" s="315"/>
      <c r="J39" s="342" t="e">
        <f>VLOOKUP(MATCH(K39,'種目表'!$F$42:$F$64,0),'種目表'!$A$42:$F$64,5,FALSE)</f>
        <v>#N/A</v>
      </c>
      <c r="K39" s="367"/>
      <c r="L39" s="318"/>
      <c r="M39" s="318"/>
      <c r="N39" s="319"/>
      <c r="O39" s="342" t="e">
        <f>VLOOKUP(MATCH(P39,'種目表'!$F$42:$F$64,0),'種目表'!$A$42:$F$64,5,FALSE)</f>
        <v>#N/A</v>
      </c>
      <c r="P39" s="367"/>
      <c r="Q39" s="318"/>
      <c r="R39" s="318"/>
      <c r="S39" s="319"/>
      <c r="T39" s="342" t="e">
        <f>VLOOKUP(MATCH(U39,'種目表'!$F$42:$F$64,0),'種目表'!$A$42:$F$64,5,FALSE)</f>
        <v>#N/A</v>
      </c>
      <c r="U39" s="367"/>
      <c r="V39" s="318"/>
      <c r="W39" s="318"/>
      <c r="X39" s="319"/>
      <c r="Y39" s="320"/>
      <c r="Z39" s="321"/>
      <c r="AB39" s="244"/>
      <c r="AC39" s="244">
        <f>IF(C39="","",'定数表'!$P$5)</f>
      </c>
      <c r="AD39" s="244">
        <f t="shared" si="8"/>
        <v>0</v>
      </c>
      <c r="AE39" s="244"/>
      <c r="AF39" s="220">
        <f t="shared" si="9"/>
      </c>
      <c r="AG39" s="220">
        <f t="shared" si="10"/>
      </c>
      <c r="AH39" s="220">
        <f t="shared" si="11"/>
      </c>
    </row>
    <row r="40" spans="1:34" ht="14.25">
      <c r="A40" s="248">
        <f t="shared" si="5"/>
      </c>
      <c r="B40" s="322"/>
      <c r="C40" s="322"/>
      <c r="D40" s="322"/>
      <c r="E40" s="322"/>
      <c r="F40" s="323"/>
      <c r="G40" s="323"/>
      <c r="H40" s="323"/>
      <c r="I40" s="322"/>
      <c r="J40" s="343" t="e">
        <f>VLOOKUP(MATCH(K40,'種目表'!$F$42:$F$64,0),'種目表'!$A$42:$F$64,5,FALSE)</f>
        <v>#N/A</v>
      </c>
      <c r="K40" s="368"/>
      <c r="L40" s="325"/>
      <c r="M40" s="325"/>
      <c r="N40" s="326"/>
      <c r="O40" s="343" t="e">
        <f>VLOOKUP(MATCH(P40,'種目表'!$F$42:$F$64,0),'種目表'!$A$42:$F$64,5,FALSE)</f>
        <v>#N/A</v>
      </c>
      <c r="P40" s="368"/>
      <c r="Q40" s="325"/>
      <c r="R40" s="325"/>
      <c r="S40" s="326"/>
      <c r="T40" s="343" t="e">
        <f>VLOOKUP(MATCH(U40,'種目表'!$F$42:$F$64,0),'種目表'!$A$42:$F$64,5,FALSE)</f>
        <v>#N/A</v>
      </c>
      <c r="U40" s="368"/>
      <c r="V40" s="325"/>
      <c r="W40" s="325"/>
      <c r="X40" s="326"/>
      <c r="Y40" s="327"/>
      <c r="Z40" s="328"/>
      <c r="AB40" s="245"/>
      <c r="AC40" s="245">
        <f>IF(C40="","",'定数表'!$P$5)</f>
      </c>
      <c r="AD40" s="245">
        <f t="shared" si="8"/>
        <v>0</v>
      </c>
      <c r="AE40" s="245"/>
      <c r="AF40" s="220">
        <f t="shared" si="9"/>
      </c>
      <c r="AG40" s="220">
        <f t="shared" si="10"/>
      </c>
      <c r="AH40" s="220">
        <f t="shared" si="11"/>
      </c>
    </row>
    <row r="41" spans="1:34" ht="14.25">
      <c r="A41" s="246">
        <f t="shared" si="5"/>
      </c>
      <c r="B41" s="308"/>
      <c r="C41" s="308"/>
      <c r="D41" s="308"/>
      <c r="E41" s="308"/>
      <c r="F41" s="308"/>
      <c r="G41" s="308"/>
      <c r="H41" s="308"/>
      <c r="I41" s="308"/>
      <c r="J41" s="341" t="e">
        <f>VLOOKUP(MATCH(K41,'種目表'!$F$42:$F$64,0),'種目表'!$A$42:$F$64,5,FALSE)</f>
        <v>#N/A</v>
      </c>
      <c r="K41" s="366"/>
      <c r="L41" s="311"/>
      <c r="M41" s="311"/>
      <c r="N41" s="312"/>
      <c r="O41" s="341" t="e">
        <f>VLOOKUP(MATCH(P41,'種目表'!$F$42:$F$64,0),'種目表'!$A$42:$F$64,5,FALSE)</f>
        <v>#N/A</v>
      </c>
      <c r="P41" s="366"/>
      <c r="Q41" s="311"/>
      <c r="R41" s="311"/>
      <c r="S41" s="312"/>
      <c r="T41" s="341" t="e">
        <f>VLOOKUP(MATCH(U41,'種目表'!$F$42:$F$64,0),'種目表'!$A$42:$F$64,5,FALSE)</f>
        <v>#N/A</v>
      </c>
      <c r="U41" s="366"/>
      <c r="V41" s="311"/>
      <c r="W41" s="311"/>
      <c r="X41" s="312"/>
      <c r="Y41" s="313"/>
      <c r="Z41" s="314"/>
      <c r="AB41" s="243"/>
      <c r="AC41" s="243">
        <f>IF(C41="","",'定数表'!$P$5)</f>
      </c>
      <c r="AD41" s="243">
        <f t="shared" si="8"/>
        <v>0</v>
      </c>
      <c r="AE41" s="243"/>
      <c r="AF41" s="220">
        <f t="shared" si="9"/>
      </c>
      <c r="AG41" s="220">
        <f t="shared" si="10"/>
      </c>
      <c r="AH41" s="220">
        <f t="shared" si="11"/>
      </c>
    </row>
    <row r="42" spans="1:34" ht="14.25">
      <c r="A42" s="247">
        <f t="shared" si="5"/>
      </c>
      <c r="B42" s="315"/>
      <c r="C42" s="315"/>
      <c r="D42" s="315"/>
      <c r="E42" s="315"/>
      <c r="F42" s="316"/>
      <c r="G42" s="316"/>
      <c r="H42" s="316"/>
      <c r="I42" s="315"/>
      <c r="J42" s="342" t="e">
        <f>VLOOKUP(MATCH(K42,'種目表'!$F$42:$F$64,0),'種目表'!$A$42:$F$64,5,FALSE)</f>
        <v>#N/A</v>
      </c>
      <c r="K42" s="367"/>
      <c r="L42" s="318"/>
      <c r="M42" s="318"/>
      <c r="N42" s="319"/>
      <c r="O42" s="342" t="e">
        <f>VLOOKUP(MATCH(P42,'種目表'!$F$42:$F$64,0),'種目表'!$A$42:$F$64,5,FALSE)</f>
        <v>#N/A</v>
      </c>
      <c r="P42" s="367"/>
      <c r="Q42" s="318"/>
      <c r="R42" s="318"/>
      <c r="S42" s="319"/>
      <c r="T42" s="342" t="e">
        <f>VLOOKUP(MATCH(U42,'種目表'!$F$42:$F$64,0),'種目表'!$A$42:$F$64,5,FALSE)</f>
        <v>#N/A</v>
      </c>
      <c r="U42" s="367"/>
      <c r="V42" s="318"/>
      <c r="W42" s="318"/>
      <c r="X42" s="319"/>
      <c r="Y42" s="320"/>
      <c r="Z42" s="321"/>
      <c r="AB42" s="244"/>
      <c r="AC42" s="244">
        <f>IF(C42="","",'定数表'!$P$5)</f>
      </c>
      <c r="AD42" s="244">
        <f t="shared" si="8"/>
        <v>0</v>
      </c>
      <c r="AE42" s="244"/>
      <c r="AF42" s="220">
        <f t="shared" si="9"/>
      </c>
      <c r="AG42" s="220">
        <f t="shared" si="10"/>
      </c>
      <c r="AH42" s="220">
        <f t="shared" si="11"/>
      </c>
    </row>
    <row r="43" spans="1:34" ht="14.25">
      <c r="A43" s="247">
        <f t="shared" si="5"/>
      </c>
      <c r="B43" s="315"/>
      <c r="C43" s="315"/>
      <c r="D43" s="315"/>
      <c r="E43" s="315"/>
      <c r="F43" s="315"/>
      <c r="G43" s="315"/>
      <c r="H43" s="315"/>
      <c r="I43" s="315"/>
      <c r="J43" s="342" t="e">
        <f>VLOOKUP(MATCH(K43,'種目表'!$F$42:$F$64,0),'種目表'!$A$42:$F$64,5,FALSE)</f>
        <v>#N/A</v>
      </c>
      <c r="K43" s="367"/>
      <c r="L43" s="318"/>
      <c r="M43" s="318"/>
      <c r="N43" s="319"/>
      <c r="O43" s="342" t="e">
        <f>VLOOKUP(MATCH(P43,'種目表'!$F$42:$F$64,0),'種目表'!$A$42:$F$64,5,FALSE)</f>
        <v>#N/A</v>
      </c>
      <c r="P43" s="367"/>
      <c r="Q43" s="318"/>
      <c r="R43" s="318"/>
      <c r="S43" s="319"/>
      <c r="T43" s="342" t="e">
        <f>VLOOKUP(MATCH(U43,'種目表'!$F$42:$F$64,0),'種目表'!$A$42:$F$64,5,FALSE)</f>
        <v>#N/A</v>
      </c>
      <c r="U43" s="367"/>
      <c r="V43" s="318"/>
      <c r="W43" s="318"/>
      <c r="X43" s="319"/>
      <c r="Y43" s="320"/>
      <c r="Z43" s="321"/>
      <c r="AB43" s="244"/>
      <c r="AC43" s="244">
        <f>IF(C43="","",'定数表'!$P$5)</f>
      </c>
      <c r="AD43" s="244">
        <f t="shared" si="8"/>
        <v>0</v>
      </c>
      <c r="AE43" s="244"/>
      <c r="AF43" s="220">
        <f t="shared" si="9"/>
      </c>
      <c r="AG43" s="220">
        <f t="shared" si="10"/>
      </c>
      <c r="AH43" s="220">
        <f t="shared" si="11"/>
      </c>
    </row>
    <row r="44" spans="1:34" ht="14.25">
      <c r="A44" s="247">
        <f t="shared" si="5"/>
      </c>
      <c r="B44" s="315"/>
      <c r="C44" s="315"/>
      <c r="D44" s="315"/>
      <c r="E44" s="315"/>
      <c r="F44" s="316"/>
      <c r="G44" s="316"/>
      <c r="H44" s="316"/>
      <c r="I44" s="315"/>
      <c r="J44" s="342" t="e">
        <f>VLOOKUP(MATCH(K44,'種目表'!$F$42:$F$64,0),'種目表'!$A$42:$F$64,5,FALSE)</f>
        <v>#N/A</v>
      </c>
      <c r="K44" s="367"/>
      <c r="L44" s="318"/>
      <c r="M44" s="318"/>
      <c r="N44" s="319"/>
      <c r="O44" s="342" t="e">
        <f>VLOOKUP(MATCH(P44,'種目表'!$F$42:$F$64,0),'種目表'!$A$42:$F$64,5,FALSE)</f>
        <v>#N/A</v>
      </c>
      <c r="P44" s="367"/>
      <c r="Q44" s="318"/>
      <c r="R44" s="318"/>
      <c r="S44" s="319"/>
      <c r="T44" s="342" t="e">
        <f>VLOOKUP(MATCH(U44,'種目表'!$F$42:$F$64,0),'種目表'!$A$42:$F$64,5,FALSE)</f>
        <v>#N/A</v>
      </c>
      <c r="U44" s="367"/>
      <c r="V44" s="318"/>
      <c r="W44" s="318"/>
      <c r="X44" s="319"/>
      <c r="Y44" s="320"/>
      <c r="Z44" s="321"/>
      <c r="AB44" s="244"/>
      <c r="AC44" s="244">
        <f>IF(C44="","",'定数表'!$P$5)</f>
      </c>
      <c r="AD44" s="244">
        <f t="shared" si="8"/>
        <v>0</v>
      </c>
      <c r="AE44" s="244"/>
      <c r="AF44" s="220">
        <f t="shared" si="9"/>
      </c>
      <c r="AG44" s="220">
        <f t="shared" si="10"/>
      </c>
      <c r="AH44" s="220">
        <f t="shared" si="11"/>
      </c>
    </row>
    <row r="45" spans="1:34" ht="14.25">
      <c r="A45" s="247">
        <f t="shared" si="5"/>
      </c>
      <c r="B45" s="315"/>
      <c r="C45" s="315"/>
      <c r="D45" s="315"/>
      <c r="E45" s="315"/>
      <c r="F45" s="315"/>
      <c r="G45" s="315"/>
      <c r="H45" s="315"/>
      <c r="I45" s="315"/>
      <c r="J45" s="342" t="e">
        <f>VLOOKUP(MATCH(K45,'種目表'!$F$42:$F$64,0),'種目表'!$A$42:$F$64,5,FALSE)</f>
        <v>#N/A</v>
      </c>
      <c r="K45" s="367"/>
      <c r="L45" s="318"/>
      <c r="M45" s="318"/>
      <c r="N45" s="319"/>
      <c r="O45" s="342" t="e">
        <f>VLOOKUP(MATCH(P45,'種目表'!$F$42:$F$64,0),'種目表'!$A$42:$F$64,5,FALSE)</f>
        <v>#N/A</v>
      </c>
      <c r="P45" s="367"/>
      <c r="Q45" s="318"/>
      <c r="R45" s="318"/>
      <c r="S45" s="319"/>
      <c r="T45" s="342" t="e">
        <f>VLOOKUP(MATCH(U45,'種目表'!$F$42:$F$64,0),'種目表'!$A$42:$F$64,5,FALSE)</f>
        <v>#N/A</v>
      </c>
      <c r="U45" s="367"/>
      <c r="V45" s="318"/>
      <c r="W45" s="318"/>
      <c r="X45" s="319"/>
      <c r="Y45" s="320"/>
      <c r="Z45" s="321"/>
      <c r="AB45" s="244"/>
      <c r="AC45" s="244">
        <f>IF(C45="","",'定数表'!$P$5)</f>
      </c>
      <c r="AD45" s="244">
        <f t="shared" si="8"/>
        <v>0</v>
      </c>
      <c r="AE45" s="244"/>
      <c r="AF45" s="220">
        <f t="shared" si="9"/>
      </c>
      <c r="AG45" s="220">
        <f t="shared" si="10"/>
      </c>
      <c r="AH45" s="220">
        <f t="shared" si="11"/>
      </c>
    </row>
    <row r="46" spans="1:34" ht="14.25">
      <c r="A46" s="247">
        <f t="shared" si="5"/>
      </c>
      <c r="B46" s="315"/>
      <c r="C46" s="315"/>
      <c r="D46" s="315"/>
      <c r="E46" s="315"/>
      <c r="F46" s="316"/>
      <c r="G46" s="316"/>
      <c r="H46" s="316"/>
      <c r="I46" s="315"/>
      <c r="J46" s="342" t="e">
        <f>VLOOKUP(MATCH(K46,'種目表'!$F$42:$F$64,0),'種目表'!$A$42:$F$64,5,FALSE)</f>
        <v>#N/A</v>
      </c>
      <c r="K46" s="367"/>
      <c r="L46" s="318"/>
      <c r="M46" s="318"/>
      <c r="N46" s="319"/>
      <c r="O46" s="342" t="e">
        <f>VLOOKUP(MATCH(P46,'種目表'!$F$42:$F$64,0),'種目表'!$A$42:$F$64,5,FALSE)</f>
        <v>#N/A</v>
      </c>
      <c r="P46" s="367"/>
      <c r="Q46" s="318"/>
      <c r="R46" s="318"/>
      <c r="S46" s="319"/>
      <c r="T46" s="342" t="e">
        <f>VLOOKUP(MATCH(U46,'種目表'!$F$42:$F$64,0),'種目表'!$A$42:$F$64,5,FALSE)</f>
        <v>#N/A</v>
      </c>
      <c r="U46" s="367"/>
      <c r="V46" s="318"/>
      <c r="W46" s="318"/>
      <c r="X46" s="319"/>
      <c r="Y46" s="320"/>
      <c r="Z46" s="321"/>
      <c r="AB46" s="244"/>
      <c r="AC46" s="244">
        <f>IF(C46="","",'定数表'!$P$5)</f>
      </c>
      <c r="AD46" s="244">
        <f t="shared" si="8"/>
        <v>0</v>
      </c>
      <c r="AE46" s="244"/>
      <c r="AF46" s="220">
        <f t="shared" si="9"/>
      </c>
      <c r="AG46" s="220">
        <f t="shared" si="10"/>
      </c>
      <c r="AH46" s="220">
        <f t="shared" si="11"/>
      </c>
    </row>
    <row r="47" spans="1:34" ht="14.25">
      <c r="A47" s="247">
        <f t="shared" si="5"/>
      </c>
      <c r="B47" s="315"/>
      <c r="C47" s="315"/>
      <c r="D47" s="315"/>
      <c r="E47" s="315"/>
      <c r="F47" s="315"/>
      <c r="G47" s="315"/>
      <c r="H47" s="315"/>
      <c r="I47" s="315"/>
      <c r="J47" s="342" t="e">
        <f>VLOOKUP(MATCH(K47,'種目表'!$F$42:$F$64,0),'種目表'!$A$42:$F$64,5,FALSE)</f>
        <v>#N/A</v>
      </c>
      <c r="K47" s="367"/>
      <c r="L47" s="318"/>
      <c r="M47" s="318"/>
      <c r="N47" s="319"/>
      <c r="O47" s="342" t="e">
        <f>VLOOKUP(MATCH(P47,'種目表'!$F$42:$F$64,0),'種目表'!$A$42:$F$64,5,FALSE)</f>
        <v>#N/A</v>
      </c>
      <c r="P47" s="367"/>
      <c r="Q47" s="318"/>
      <c r="R47" s="318"/>
      <c r="S47" s="319"/>
      <c r="T47" s="342" t="e">
        <f>VLOOKUP(MATCH(U47,'種目表'!$F$42:$F$64,0),'種目表'!$A$42:$F$64,5,FALSE)</f>
        <v>#N/A</v>
      </c>
      <c r="U47" s="367"/>
      <c r="V47" s="318"/>
      <c r="W47" s="318"/>
      <c r="X47" s="319"/>
      <c r="Y47" s="320"/>
      <c r="Z47" s="321"/>
      <c r="AB47" s="244"/>
      <c r="AC47" s="244">
        <f>IF(C47="","",'定数表'!$P$5)</f>
      </c>
      <c r="AD47" s="244">
        <f t="shared" si="8"/>
        <v>0</v>
      </c>
      <c r="AE47" s="244"/>
      <c r="AF47" s="220">
        <f t="shared" si="9"/>
      </c>
      <c r="AG47" s="220">
        <f t="shared" si="10"/>
      </c>
      <c r="AH47" s="220">
        <f t="shared" si="11"/>
      </c>
    </row>
    <row r="48" spans="1:34" ht="14.25">
      <c r="A48" s="247">
        <f t="shared" si="5"/>
      </c>
      <c r="B48" s="315"/>
      <c r="C48" s="315"/>
      <c r="D48" s="315"/>
      <c r="E48" s="315"/>
      <c r="F48" s="316"/>
      <c r="G48" s="316"/>
      <c r="H48" s="316"/>
      <c r="I48" s="315"/>
      <c r="J48" s="342" t="e">
        <f>VLOOKUP(MATCH(K48,'種目表'!$F$42:$F$64,0),'種目表'!$A$42:$F$64,5,FALSE)</f>
        <v>#N/A</v>
      </c>
      <c r="K48" s="367"/>
      <c r="L48" s="318"/>
      <c r="M48" s="318"/>
      <c r="N48" s="319"/>
      <c r="O48" s="342" t="e">
        <f>VLOOKUP(MATCH(P48,'種目表'!$F$42:$F$64,0),'種目表'!$A$42:$F$64,5,FALSE)</f>
        <v>#N/A</v>
      </c>
      <c r="P48" s="367"/>
      <c r="Q48" s="318"/>
      <c r="R48" s="318"/>
      <c r="S48" s="319"/>
      <c r="T48" s="342" t="e">
        <f>VLOOKUP(MATCH(U48,'種目表'!$F$42:$F$64,0),'種目表'!$A$42:$F$64,5,FALSE)</f>
        <v>#N/A</v>
      </c>
      <c r="U48" s="367"/>
      <c r="V48" s="318"/>
      <c r="W48" s="318"/>
      <c r="X48" s="319"/>
      <c r="Y48" s="320"/>
      <c r="Z48" s="321"/>
      <c r="AB48" s="244"/>
      <c r="AC48" s="244">
        <f>IF(C48="","",'定数表'!$P$5)</f>
      </c>
      <c r="AD48" s="244">
        <f t="shared" si="8"/>
        <v>0</v>
      </c>
      <c r="AE48" s="244"/>
      <c r="AF48" s="220">
        <f t="shared" si="9"/>
      </c>
      <c r="AG48" s="220">
        <f t="shared" si="10"/>
      </c>
      <c r="AH48" s="220">
        <f t="shared" si="11"/>
      </c>
    </row>
    <row r="49" spans="1:34" ht="14.25">
      <c r="A49" s="247">
        <f t="shared" si="5"/>
      </c>
      <c r="B49" s="315"/>
      <c r="C49" s="315"/>
      <c r="D49" s="315"/>
      <c r="E49" s="315"/>
      <c r="F49" s="315"/>
      <c r="G49" s="315"/>
      <c r="H49" s="315"/>
      <c r="I49" s="315"/>
      <c r="J49" s="342" t="e">
        <f>VLOOKUP(MATCH(K49,'種目表'!$F$42:$F$64,0),'種目表'!$A$42:$F$64,5,FALSE)</f>
        <v>#N/A</v>
      </c>
      <c r="K49" s="367"/>
      <c r="L49" s="318"/>
      <c r="M49" s="318"/>
      <c r="N49" s="319"/>
      <c r="O49" s="342" t="e">
        <f>VLOOKUP(MATCH(P49,'種目表'!$F$42:$F$64,0),'種目表'!$A$42:$F$64,5,FALSE)</f>
        <v>#N/A</v>
      </c>
      <c r="P49" s="367"/>
      <c r="Q49" s="318"/>
      <c r="R49" s="318"/>
      <c r="S49" s="319"/>
      <c r="T49" s="342" t="e">
        <f>VLOOKUP(MATCH(U49,'種目表'!$F$42:$F$64,0),'種目表'!$A$42:$F$64,5,FALSE)</f>
        <v>#N/A</v>
      </c>
      <c r="U49" s="367"/>
      <c r="V49" s="318"/>
      <c r="W49" s="318"/>
      <c r="X49" s="319"/>
      <c r="Y49" s="320"/>
      <c r="Z49" s="321"/>
      <c r="AB49" s="244"/>
      <c r="AC49" s="244">
        <f>IF(C49="","",'定数表'!$P$5)</f>
      </c>
      <c r="AD49" s="244">
        <f t="shared" si="8"/>
        <v>0</v>
      </c>
      <c r="AE49" s="244"/>
      <c r="AF49" s="220">
        <f t="shared" si="9"/>
      </c>
      <c r="AG49" s="220">
        <f t="shared" si="10"/>
      </c>
      <c r="AH49" s="220">
        <f t="shared" si="11"/>
      </c>
    </row>
    <row r="50" spans="1:34" ht="14.25">
      <c r="A50" s="248">
        <f t="shared" si="5"/>
      </c>
      <c r="B50" s="322"/>
      <c r="C50" s="322"/>
      <c r="D50" s="322"/>
      <c r="E50" s="322"/>
      <c r="F50" s="323"/>
      <c r="G50" s="323"/>
      <c r="H50" s="323"/>
      <c r="I50" s="322"/>
      <c r="J50" s="343" t="e">
        <f>VLOOKUP(MATCH(K50,'種目表'!$F$42:$F$64,0),'種目表'!$A$42:$F$64,5,FALSE)</f>
        <v>#N/A</v>
      </c>
      <c r="K50" s="368"/>
      <c r="L50" s="325"/>
      <c r="M50" s="325"/>
      <c r="N50" s="326"/>
      <c r="O50" s="343" t="e">
        <f>VLOOKUP(MATCH(P50,'種目表'!$F$42:$F$64,0),'種目表'!$A$42:$F$64,5,FALSE)</f>
        <v>#N/A</v>
      </c>
      <c r="P50" s="368"/>
      <c r="Q50" s="325"/>
      <c r="R50" s="325"/>
      <c r="S50" s="326"/>
      <c r="T50" s="343" t="e">
        <f>VLOOKUP(MATCH(U50,'種目表'!$F$42:$F$64,0),'種目表'!$A$42:$F$64,5,FALSE)</f>
        <v>#N/A</v>
      </c>
      <c r="U50" s="368"/>
      <c r="V50" s="325"/>
      <c r="W50" s="325"/>
      <c r="X50" s="326"/>
      <c r="Y50" s="327"/>
      <c r="Z50" s="328"/>
      <c r="AB50" s="245"/>
      <c r="AC50" s="245">
        <f>IF(C50="","",'定数表'!$P$5)</f>
      </c>
      <c r="AD50" s="245">
        <f t="shared" si="8"/>
        <v>0</v>
      </c>
      <c r="AE50" s="245"/>
      <c r="AF50" s="220">
        <f t="shared" si="9"/>
      </c>
      <c r="AG50" s="220">
        <f t="shared" si="10"/>
      </c>
      <c r="AH50" s="220">
        <f t="shared" si="11"/>
      </c>
    </row>
    <row r="51" spans="1:34" ht="14.25">
      <c r="A51" s="246">
        <f t="shared" si="5"/>
      </c>
      <c r="B51" s="308"/>
      <c r="C51" s="308"/>
      <c r="D51" s="308"/>
      <c r="E51" s="308"/>
      <c r="F51" s="308"/>
      <c r="G51" s="308"/>
      <c r="H51" s="308"/>
      <c r="I51" s="308"/>
      <c r="J51" s="341" t="e">
        <f>VLOOKUP(MATCH(K51,'種目表'!$F$42:$F$64,0),'種目表'!$A$42:$F$64,5,FALSE)</f>
        <v>#N/A</v>
      </c>
      <c r="K51" s="366"/>
      <c r="L51" s="311"/>
      <c r="M51" s="311"/>
      <c r="N51" s="312"/>
      <c r="O51" s="341" t="e">
        <f>VLOOKUP(MATCH(P51,'種目表'!$F$42:$F$64,0),'種目表'!$A$42:$F$64,5,FALSE)</f>
        <v>#N/A</v>
      </c>
      <c r="P51" s="366"/>
      <c r="Q51" s="311"/>
      <c r="R51" s="311"/>
      <c r="S51" s="312"/>
      <c r="T51" s="341" t="e">
        <f>VLOOKUP(MATCH(U51,'種目表'!$F$42:$F$64,0),'種目表'!$A$42:$F$64,5,FALSE)</f>
        <v>#N/A</v>
      </c>
      <c r="U51" s="366"/>
      <c r="V51" s="311"/>
      <c r="W51" s="311"/>
      <c r="X51" s="312"/>
      <c r="Y51" s="313"/>
      <c r="Z51" s="314"/>
      <c r="AB51" s="243"/>
      <c r="AC51" s="243">
        <f>IF(C51="","",'定数表'!$P$5)</f>
      </c>
      <c r="AD51" s="243">
        <f t="shared" si="8"/>
        <v>0</v>
      </c>
      <c r="AE51" s="243"/>
      <c r="AF51" s="220">
        <f t="shared" si="9"/>
      </c>
      <c r="AG51" s="220">
        <f t="shared" si="10"/>
      </c>
      <c r="AH51" s="220">
        <f t="shared" si="11"/>
      </c>
    </row>
    <row r="52" spans="1:34" ht="14.25">
      <c r="A52" s="247">
        <f t="shared" si="5"/>
      </c>
      <c r="B52" s="315"/>
      <c r="C52" s="315"/>
      <c r="D52" s="315"/>
      <c r="E52" s="315"/>
      <c r="F52" s="315"/>
      <c r="G52" s="315"/>
      <c r="H52" s="315"/>
      <c r="I52" s="315"/>
      <c r="J52" s="342" t="e">
        <f>VLOOKUP(MATCH(K52,'種目表'!$F$42:$F$64,0),'種目表'!$A$42:$F$64,5,FALSE)</f>
        <v>#N/A</v>
      </c>
      <c r="K52" s="367"/>
      <c r="L52" s="318"/>
      <c r="M52" s="318"/>
      <c r="N52" s="319"/>
      <c r="O52" s="342" t="e">
        <f>VLOOKUP(MATCH(P52,'種目表'!$F$42:$F$64,0),'種目表'!$A$42:$F$64,5,FALSE)</f>
        <v>#N/A</v>
      </c>
      <c r="P52" s="367"/>
      <c r="Q52" s="318"/>
      <c r="R52" s="318"/>
      <c r="S52" s="319"/>
      <c r="T52" s="342" t="e">
        <f>VLOOKUP(MATCH(U52,'種目表'!$F$42:$F$64,0),'種目表'!$A$42:$F$64,5,FALSE)</f>
        <v>#N/A</v>
      </c>
      <c r="U52" s="367"/>
      <c r="V52" s="318"/>
      <c r="W52" s="318"/>
      <c r="X52" s="319"/>
      <c r="Y52" s="320"/>
      <c r="Z52" s="321"/>
      <c r="AB52" s="244"/>
      <c r="AC52" s="244">
        <f>IF(C52="","",'定数表'!$P$5)</f>
      </c>
      <c r="AD52" s="244">
        <f t="shared" si="8"/>
        <v>0</v>
      </c>
      <c r="AE52" s="244"/>
      <c r="AF52" s="220">
        <f t="shared" si="9"/>
      </c>
      <c r="AG52" s="220">
        <f t="shared" si="10"/>
      </c>
      <c r="AH52" s="220">
        <f t="shared" si="11"/>
      </c>
    </row>
    <row r="53" spans="1:34" ht="14.25">
      <c r="A53" s="247">
        <f t="shared" si="5"/>
      </c>
      <c r="B53" s="315"/>
      <c r="C53" s="315"/>
      <c r="D53" s="315"/>
      <c r="E53" s="315"/>
      <c r="F53" s="315"/>
      <c r="G53" s="315"/>
      <c r="H53" s="315"/>
      <c r="I53" s="315"/>
      <c r="J53" s="342" t="e">
        <f>VLOOKUP(MATCH(K53,'種目表'!$F$42:$F$64,0),'種目表'!$A$42:$F$64,5,FALSE)</f>
        <v>#N/A</v>
      </c>
      <c r="K53" s="367"/>
      <c r="L53" s="318"/>
      <c r="M53" s="318"/>
      <c r="N53" s="319"/>
      <c r="O53" s="342" t="e">
        <f>VLOOKUP(MATCH(P53,'種目表'!$F$42:$F$64,0),'種目表'!$A$42:$F$64,5,FALSE)</f>
        <v>#N/A</v>
      </c>
      <c r="P53" s="367"/>
      <c r="Q53" s="318"/>
      <c r="R53" s="318"/>
      <c r="S53" s="319"/>
      <c r="T53" s="342" t="e">
        <f>VLOOKUP(MATCH(U53,'種目表'!$F$42:$F$64,0),'種目表'!$A$42:$F$64,5,FALSE)</f>
        <v>#N/A</v>
      </c>
      <c r="U53" s="367"/>
      <c r="V53" s="318"/>
      <c r="W53" s="318"/>
      <c r="X53" s="319"/>
      <c r="Y53" s="320"/>
      <c r="Z53" s="321"/>
      <c r="AB53" s="244"/>
      <c r="AC53" s="244">
        <f>IF(C53="","",'定数表'!$P$5)</f>
      </c>
      <c r="AD53" s="244">
        <f t="shared" si="8"/>
        <v>0</v>
      </c>
      <c r="AE53" s="244"/>
      <c r="AF53" s="220">
        <f t="shared" si="9"/>
      </c>
      <c r="AG53" s="220">
        <f t="shared" si="10"/>
      </c>
      <c r="AH53" s="220">
        <f t="shared" si="11"/>
      </c>
    </row>
    <row r="54" spans="1:34" ht="14.25">
      <c r="A54" s="247">
        <f t="shared" si="5"/>
      </c>
      <c r="B54" s="315"/>
      <c r="C54" s="315"/>
      <c r="D54" s="315"/>
      <c r="E54" s="315"/>
      <c r="F54" s="316"/>
      <c r="G54" s="316"/>
      <c r="H54" s="316"/>
      <c r="I54" s="315"/>
      <c r="J54" s="342" t="e">
        <f>VLOOKUP(MATCH(K54,'種目表'!$F$42:$F$64,0),'種目表'!$A$42:$F$64,5,FALSE)</f>
        <v>#N/A</v>
      </c>
      <c r="K54" s="367"/>
      <c r="L54" s="318"/>
      <c r="M54" s="318"/>
      <c r="N54" s="319"/>
      <c r="O54" s="342" t="e">
        <f>VLOOKUP(MATCH(P54,'種目表'!$F$42:$F$64,0),'種目表'!$A$42:$F$64,5,FALSE)</f>
        <v>#N/A</v>
      </c>
      <c r="P54" s="367"/>
      <c r="Q54" s="318"/>
      <c r="R54" s="318"/>
      <c r="S54" s="319"/>
      <c r="T54" s="342" t="e">
        <f>VLOOKUP(MATCH(U54,'種目表'!$F$42:$F$64,0),'種目表'!$A$42:$F$64,5,FALSE)</f>
        <v>#N/A</v>
      </c>
      <c r="U54" s="367"/>
      <c r="V54" s="318"/>
      <c r="W54" s="318"/>
      <c r="X54" s="319"/>
      <c r="Y54" s="320"/>
      <c r="Z54" s="321"/>
      <c r="AB54" s="244"/>
      <c r="AC54" s="244">
        <f>IF(C54="","",'定数表'!$P$5)</f>
      </c>
      <c r="AD54" s="244">
        <f t="shared" si="8"/>
        <v>0</v>
      </c>
      <c r="AE54" s="244"/>
      <c r="AF54" s="220">
        <f t="shared" si="9"/>
      </c>
      <c r="AG54" s="220">
        <f t="shared" si="10"/>
      </c>
      <c r="AH54" s="220">
        <f t="shared" si="11"/>
      </c>
    </row>
    <row r="55" spans="1:34" ht="14.25">
      <c r="A55" s="247">
        <f t="shared" si="5"/>
      </c>
      <c r="B55" s="315"/>
      <c r="C55" s="315"/>
      <c r="D55" s="315"/>
      <c r="E55" s="315"/>
      <c r="F55" s="316"/>
      <c r="G55" s="316"/>
      <c r="H55" s="316"/>
      <c r="I55" s="315"/>
      <c r="J55" s="342" t="e">
        <f>VLOOKUP(MATCH(K55,'種目表'!$F$42:$F$64,0),'種目表'!$A$42:$F$64,5,FALSE)</f>
        <v>#N/A</v>
      </c>
      <c r="K55" s="367"/>
      <c r="L55" s="318"/>
      <c r="M55" s="318"/>
      <c r="N55" s="319"/>
      <c r="O55" s="342" t="e">
        <f>VLOOKUP(MATCH(P55,'種目表'!$F$42:$F$64,0),'種目表'!$A$42:$F$64,5,FALSE)</f>
        <v>#N/A</v>
      </c>
      <c r="P55" s="367"/>
      <c r="Q55" s="318"/>
      <c r="R55" s="318"/>
      <c r="S55" s="319"/>
      <c r="T55" s="342" t="e">
        <f>VLOOKUP(MATCH(U55,'種目表'!$F$42:$F$64,0),'種目表'!$A$42:$F$64,5,FALSE)</f>
        <v>#N/A</v>
      </c>
      <c r="U55" s="367"/>
      <c r="V55" s="318"/>
      <c r="W55" s="318"/>
      <c r="X55" s="319"/>
      <c r="Y55" s="320"/>
      <c r="Z55" s="321"/>
      <c r="AB55" s="244"/>
      <c r="AC55" s="244">
        <f>IF(C55="","",'定数表'!$P$5)</f>
      </c>
      <c r="AD55" s="244">
        <f t="shared" si="8"/>
        <v>0</v>
      </c>
      <c r="AE55" s="244"/>
      <c r="AF55" s="220">
        <f t="shared" si="9"/>
      </c>
      <c r="AG55" s="220">
        <f t="shared" si="10"/>
      </c>
      <c r="AH55" s="220">
        <f t="shared" si="11"/>
      </c>
    </row>
    <row r="56" spans="1:34" ht="14.25">
      <c r="A56" s="247">
        <f t="shared" si="5"/>
      </c>
      <c r="B56" s="315"/>
      <c r="C56" s="315"/>
      <c r="D56" s="315"/>
      <c r="E56" s="315"/>
      <c r="F56" s="315"/>
      <c r="G56" s="315"/>
      <c r="H56" s="315"/>
      <c r="I56" s="315"/>
      <c r="J56" s="342" t="e">
        <f>VLOOKUP(MATCH(K56,'種目表'!$F$42:$F$64,0),'種目表'!$A$42:$F$64,5,FALSE)</f>
        <v>#N/A</v>
      </c>
      <c r="K56" s="367"/>
      <c r="L56" s="318"/>
      <c r="M56" s="318"/>
      <c r="N56" s="319"/>
      <c r="O56" s="342" t="e">
        <f>VLOOKUP(MATCH(P56,'種目表'!$F$42:$F$64,0),'種目表'!$A$42:$F$64,5,FALSE)</f>
        <v>#N/A</v>
      </c>
      <c r="P56" s="367"/>
      <c r="Q56" s="318"/>
      <c r="R56" s="318"/>
      <c r="S56" s="319"/>
      <c r="T56" s="342" t="e">
        <f>VLOOKUP(MATCH(U56,'種目表'!$F$42:$F$64,0),'種目表'!$A$42:$F$64,5,FALSE)</f>
        <v>#N/A</v>
      </c>
      <c r="U56" s="367"/>
      <c r="V56" s="318"/>
      <c r="W56" s="318"/>
      <c r="X56" s="319"/>
      <c r="Y56" s="320"/>
      <c r="Z56" s="321"/>
      <c r="AB56" s="244"/>
      <c r="AC56" s="244">
        <f>IF(C56="","",'定数表'!$P$5)</f>
      </c>
      <c r="AD56" s="244">
        <f t="shared" si="8"/>
        <v>0</v>
      </c>
      <c r="AE56" s="244"/>
      <c r="AF56" s="220">
        <f t="shared" si="9"/>
      </c>
      <c r="AG56" s="220">
        <f t="shared" si="10"/>
      </c>
      <c r="AH56" s="220">
        <f t="shared" si="11"/>
      </c>
    </row>
    <row r="57" spans="1:34" ht="14.25">
      <c r="A57" s="247">
        <f t="shared" si="5"/>
      </c>
      <c r="B57" s="315"/>
      <c r="C57" s="315"/>
      <c r="D57" s="315"/>
      <c r="E57" s="315"/>
      <c r="F57" s="316"/>
      <c r="G57" s="316"/>
      <c r="H57" s="316"/>
      <c r="I57" s="315"/>
      <c r="J57" s="342" t="e">
        <f>VLOOKUP(MATCH(K57,'種目表'!$F$42:$F$64,0),'種目表'!$A$42:$F$64,5,FALSE)</f>
        <v>#N/A</v>
      </c>
      <c r="K57" s="367"/>
      <c r="L57" s="318"/>
      <c r="M57" s="318"/>
      <c r="N57" s="319"/>
      <c r="O57" s="342" t="e">
        <f>VLOOKUP(MATCH(P57,'種目表'!$F$42:$F$64,0),'種目表'!$A$42:$F$64,5,FALSE)</f>
        <v>#N/A</v>
      </c>
      <c r="P57" s="367"/>
      <c r="Q57" s="318"/>
      <c r="R57" s="318"/>
      <c r="S57" s="319"/>
      <c r="T57" s="342" t="e">
        <f>VLOOKUP(MATCH(U57,'種目表'!$F$42:$F$64,0),'種目表'!$A$42:$F$64,5,FALSE)</f>
        <v>#N/A</v>
      </c>
      <c r="U57" s="367"/>
      <c r="V57" s="318"/>
      <c r="W57" s="318"/>
      <c r="X57" s="319"/>
      <c r="Y57" s="320"/>
      <c r="Z57" s="321"/>
      <c r="AB57" s="244"/>
      <c r="AC57" s="244">
        <f>IF(C57="","",'定数表'!$P$5)</f>
      </c>
      <c r="AD57" s="244">
        <f t="shared" si="8"/>
        <v>0</v>
      </c>
      <c r="AE57" s="244"/>
      <c r="AF57" s="220">
        <f t="shared" si="9"/>
      </c>
      <c r="AG57" s="220">
        <f t="shared" si="10"/>
      </c>
      <c r="AH57" s="220">
        <f t="shared" si="11"/>
      </c>
    </row>
    <row r="58" spans="1:34" ht="14.25">
      <c r="A58" s="247">
        <f t="shared" si="5"/>
      </c>
      <c r="B58" s="315"/>
      <c r="C58" s="315"/>
      <c r="D58" s="315"/>
      <c r="E58" s="315"/>
      <c r="F58" s="316"/>
      <c r="G58" s="316"/>
      <c r="H58" s="316"/>
      <c r="I58" s="315"/>
      <c r="J58" s="342" t="e">
        <f>VLOOKUP(MATCH(K58,'種目表'!$F$42:$F$64,0),'種目表'!$A$42:$F$64,5,FALSE)</f>
        <v>#N/A</v>
      </c>
      <c r="K58" s="367"/>
      <c r="L58" s="318"/>
      <c r="M58" s="318"/>
      <c r="N58" s="319"/>
      <c r="O58" s="342" t="e">
        <f>VLOOKUP(MATCH(P58,'種目表'!$F$42:$F$64,0),'種目表'!$A$42:$F$64,5,FALSE)</f>
        <v>#N/A</v>
      </c>
      <c r="P58" s="367"/>
      <c r="Q58" s="318"/>
      <c r="R58" s="318"/>
      <c r="S58" s="319"/>
      <c r="T58" s="342" t="e">
        <f>VLOOKUP(MATCH(U58,'種目表'!$F$42:$F$64,0),'種目表'!$A$42:$F$64,5,FALSE)</f>
        <v>#N/A</v>
      </c>
      <c r="U58" s="367"/>
      <c r="V58" s="318"/>
      <c r="W58" s="318"/>
      <c r="X58" s="319"/>
      <c r="Y58" s="320"/>
      <c r="Z58" s="321"/>
      <c r="AB58" s="244"/>
      <c r="AC58" s="244">
        <f>IF(C58="","",'定数表'!$P$5)</f>
      </c>
      <c r="AD58" s="244">
        <f t="shared" si="8"/>
        <v>0</v>
      </c>
      <c r="AE58" s="244"/>
      <c r="AF58" s="220">
        <f t="shared" si="9"/>
      </c>
      <c r="AG58" s="220">
        <f t="shared" si="10"/>
      </c>
      <c r="AH58" s="220">
        <f t="shared" si="11"/>
      </c>
    </row>
    <row r="59" spans="1:34" ht="14.25">
      <c r="A59" s="247">
        <f t="shared" si="5"/>
      </c>
      <c r="B59" s="315"/>
      <c r="C59" s="315"/>
      <c r="D59" s="315"/>
      <c r="E59" s="315"/>
      <c r="F59" s="315"/>
      <c r="G59" s="315"/>
      <c r="H59" s="315"/>
      <c r="I59" s="315"/>
      <c r="J59" s="342" t="e">
        <f>VLOOKUP(MATCH(K59,'種目表'!$F$42:$F$64,0),'種目表'!$A$42:$F$64,5,FALSE)</f>
        <v>#N/A</v>
      </c>
      <c r="K59" s="367"/>
      <c r="L59" s="318"/>
      <c r="M59" s="318"/>
      <c r="N59" s="319"/>
      <c r="O59" s="342" t="e">
        <f>VLOOKUP(MATCH(P59,'種目表'!$F$42:$F$64,0),'種目表'!$A$42:$F$64,5,FALSE)</f>
        <v>#N/A</v>
      </c>
      <c r="P59" s="367"/>
      <c r="Q59" s="318"/>
      <c r="R59" s="318"/>
      <c r="S59" s="319"/>
      <c r="T59" s="342" t="e">
        <f>VLOOKUP(MATCH(U59,'種目表'!$F$42:$F$64,0),'種目表'!$A$42:$F$64,5,FALSE)</f>
        <v>#N/A</v>
      </c>
      <c r="U59" s="367"/>
      <c r="V59" s="318"/>
      <c r="W59" s="318"/>
      <c r="X59" s="319"/>
      <c r="Y59" s="320"/>
      <c r="Z59" s="321"/>
      <c r="AB59" s="244"/>
      <c r="AC59" s="244">
        <f>IF(C59="","",'定数表'!$P$5)</f>
      </c>
      <c r="AD59" s="244">
        <f t="shared" si="8"/>
        <v>0</v>
      </c>
      <c r="AE59" s="244"/>
      <c r="AF59" s="220">
        <f t="shared" si="9"/>
      </c>
      <c r="AG59" s="220">
        <f t="shared" si="10"/>
      </c>
      <c r="AH59" s="220">
        <f t="shared" si="11"/>
      </c>
    </row>
    <row r="60" spans="1:34" ht="14.25">
      <c r="A60" s="248">
        <f t="shared" si="5"/>
      </c>
      <c r="B60" s="322"/>
      <c r="C60" s="322"/>
      <c r="D60" s="322"/>
      <c r="E60" s="322"/>
      <c r="F60" s="323"/>
      <c r="G60" s="323"/>
      <c r="H60" s="323"/>
      <c r="I60" s="322"/>
      <c r="J60" s="343" t="e">
        <f>VLOOKUP(MATCH(K60,'種目表'!$F$42:$F$64,0),'種目表'!$A$42:$F$64,5,FALSE)</f>
        <v>#N/A</v>
      </c>
      <c r="K60" s="368"/>
      <c r="L60" s="325"/>
      <c r="M60" s="325"/>
      <c r="N60" s="326"/>
      <c r="O60" s="343" t="e">
        <f>VLOOKUP(MATCH(P60,'種目表'!$F$42:$F$64,0),'種目表'!$A$42:$F$64,5,FALSE)</f>
        <v>#N/A</v>
      </c>
      <c r="P60" s="368"/>
      <c r="Q60" s="325"/>
      <c r="R60" s="325"/>
      <c r="S60" s="326"/>
      <c r="T60" s="343" t="e">
        <f>VLOOKUP(MATCH(U60,'種目表'!$F$42:$F$64,0),'種目表'!$A$42:$F$64,5,FALSE)</f>
        <v>#N/A</v>
      </c>
      <c r="U60" s="368"/>
      <c r="V60" s="325"/>
      <c r="W60" s="325"/>
      <c r="X60" s="326"/>
      <c r="Y60" s="327"/>
      <c r="Z60" s="328"/>
      <c r="AB60" s="245"/>
      <c r="AC60" s="245">
        <f>IF(C60="","",'定数表'!$P$5)</f>
      </c>
      <c r="AD60" s="245">
        <f t="shared" si="8"/>
        <v>0</v>
      </c>
      <c r="AE60" s="245"/>
      <c r="AF60" s="220">
        <f t="shared" si="9"/>
      </c>
      <c r="AG60" s="220">
        <f t="shared" si="10"/>
      </c>
      <c r="AH60" s="220">
        <f t="shared" si="11"/>
      </c>
    </row>
    <row r="61" spans="1:34" ht="14.25">
      <c r="A61" s="246">
        <f t="shared" si="5"/>
      </c>
      <c r="B61" s="308"/>
      <c r="C61" s="308"/>
      <c r="D61" s="308"/>
      <c r="E61" s="308"/>
      <c r="F61" s="308"/>
      <c r="G61" s="308"/>
      <c r="H61" s="308"/>
      <c r="I61" s="308"/>
      <c r="J61" s="341" t="e">
        <f>VLOOKUP(MATCH(K61,'種目表'!$F$42:$F$64,0),'種目表'!$A$42:$F$64,5,FALSE)</f>
        <v>#N/A</v>
      </c>
      <c r="K61" s="366"/>
      <c r="L61" s="311"/>
      <c r="M61" s="311"/>
      <c r="N61" s="312"/>
      <c r="O61" s="341" t="e">
        <f>VLOOKUP(MATCH(P61,'種目表'!$F$42:$F$64,0),'種目表'!$A$42:$F$64,5,FALSE)</f>
        <v>#N/A</v>
      </c>
      <c r="P61" s="366"/>
      <c r="Q61" s="311"/>
      <c r="R61" s="311"/>
      <c r="S61" s="312"/>
      <c r="T61" s="341" t="e">
        <f>VLOOKUP(MATCH(U61,'種目表'!$F$42:$F$64,0),'種目表'!$A$42:$F$64,5,FALSE)</f>
        <v>#N/A</v>
      </c>
      <c r="U61" s="366"/>
      <c r="V61" s="311"/>
      <c r="W61" s="311"/>
      <c r="X61" s="312"/>
      <c r="Y61" s="313"/>
      <c r="Z61" s="314"/>
      <c r="AB61" s="243"/>
      <c r="AC61" s="243">
        <f>IF(C61="","",'定数表'!$P$5)</f>
      </c>
      <c r="AD61" s="243">
        <f t="shared" si="8"/>
        <v>0</v>
      </c>
      <c r="AE61" s="243"/>
      <c r="AF61" s="220">
        <f t="shared" si="9"/>
      </c>
      <c r="AG61" s="220">
        <f t="shared" si="10"/>
      </c>
      <c r="AH61" s="220">
        <f t="shared" si="11"/>
      </c>
    </row>
    <row r="62" spans="1:34" ht="14.25">
      <c r="A62" s="247">
        <f t="shared" si="5"/>
      </c>
      <c r="B62" s="315"/>
      <c r="C62" s="315"/>
      <c r="D62" s="315"/>
      <c r="E62" s="315"/>
      <c r="F62" s="315"/>
      <c r="G62" s="315"/>
      <c r="H62" s="315"/>
      <c r="I62" s="315"/>
      <c r="J62" s="342" t="e">
        <f>VLOOKUP(MATCH(K62,'種目表'!$F$42:$F$64,0),'種目表'!$A$42:$F$64,5,FALSE)</f>
        <v>#N/A</v>
      </c>
      <c r="K62" s="367"/>
      <c r="L62" s="318"/>
      <c r="M62" s="318"/>
      <c r="N62" s="319"/>
      <c r="O62" s="342" t="e">
        <f>VLOOKUP(MATCH(P62,'種目表'!$F$42:$F$64,0),'種目表'!$A$42:$F$64,5,FALSE)</f>
        <v>#N/A</v>
      </c>
      <c r="P62" s="367"/>
      <c r="Q62" s="318"/>
      <c r="R62" s="318"/>
      <c r="S62" s="319"/>
      <c r="T62" s="342" t="e">
        <f>VLOOKUP(MATCH(U62,'種目表'!$F$42:$F$64,0),'種目表'!$A$42:$F$64,5,FALSE)</f>
        <v>#N/A</v>
      </c>
      <c r="U62" s="367"/>
      <c r="V62" s="318"/>
      <c r="W62" s="318"/>
      <c r="X62" s="319"/>
      <c r="Y62" s="320"/>
      <c r="Z62" s="321"/>
      <c r="AB62" s="244"/>
      <c r="AC62" s="244">
        <f>IF(C62="","",'定数表'!$P$5)</f>
      </c>
      <c r="AD62" s="244">
        <f t="shared" si="8"/>
        <v>0</v>
      </c>
      <c r="AE62" s="244"/>
      <c r="AF62" s="220">
        <f t="shared" si="9"/>
      </c>
      <c r="AG62" s="220">
        <f t="shared" si="10"/>
      </c>
      <c r="AH62" s="220">
        <f t="shared" si="11"/>
      </c>
    </row>
    <row r="63" spans="1:34" ht="14.25">
      <c r="A63" s="247">
        <f t="shared" si="5"/>
      </c>
      <c r="B63" s="315"/>
      <c r="C63" s="315"/>
      <c r="D63" s="315"/>
      <c r="E63" s="315"/>
      <c r="F63" s="315"/>
      <c r="G63" s="315"/>
      <c r="H63" s="315"/>
      <c r="I63" s="315"/>
      <c r="J63" s="342" t="e">
        <f>VLOOKUP(MATCH(K63,'種目表'!$F$42:$F$64,0),'種目表'!$A$42:$F$64,5,FALSE)</f>
        <v>#N/A</v>
      </c>
      <c r="K63" s="367"/>
      <c r="L63" s="318"/>
      <c r="M63" s="318"/>
      <c r="N63" s="319"/>
      <c r="O63" s="342" t="e">
        <f>VLOOKUP(MATCH(P63,'種目表'!$F$42:$F$64,0),'種目表'!$A$42:$F$64,5,FALSE)</f>
        <v>#N/A</v>
      </c>
      <c r="P63" s="367"/>
      <c r="Q63" s="318"/>
      <c r="R63" s="318"/>
      <c r="S63" s="319"/>
      <c r="T63" s="342" t="e">
        <f>VLOOKUP(MATCH(U63,'種目表'!$F$42:$F$64,0),'種目表'!$A$42:$F$64,5,FALSE)</f>
        <v>#N/A</v>
      </c>
      <c r="U63" s="367"/>
      <c r="V63" s="318"/>
      <c r="W63" s="318"/>
      <c r="X63" s="319"/>
      <c r="Y63" s="320"/>
      <c r="Z63" s="321"/>
      <c r="AB63" s="244"/>
      <c r="AC63" s="244">
        <f>IF(C63="","",'定数表'!$P$5)</f>
      </c>
      <c r="AD63" s="244">
        <f t="shared" si="8"/>
        <v>0</v>
      </c>
      <c r="AE63" s="244"/>
      <c r="AF63" s="220">
        <f t="shared" si="9"/>
      </c>
      <c r="AG63" s="220">
        <f t="shared" si="10"/>
      </c>
      <c r="AH63" s="220">
        <f t="shared" si="11"/>
      </c>
    </row>
    <row r="64" spans="1:34" ht="14.25">
      <c r="A64" s="247">
        <f t="shared" si="5"/>
      </c>
      <c r="B64" s="315"/>
      <c r="C64" s="315"/>
      <c r="D64" s="315"/>
      <c r="E64" s="315"/>
      <c r="F64" s="315"/>
      <c r="G64" s="315"/>
      <c r="H64" s="315"/>
      <c r="I64" s="315"/>
      <c r="J64" s="342" t="e">
        <f>VLOOKUP(MATCH(K64,'種目表'!$F$42:$F$64,0),'種目表'!$A$42:$F$64,5,FALSE)</f>
        <v>#N/A</v>
      </c>
      <c r="K64" s="367"/>
      <c r="L64" s="318"/>
      <c r="M64" s="318"/>
      <c r="N64" s="319"/>
      <c r="O64" s="342" t="e">
        <f>VLOOKUP(MATCH(P64,'種目表'!$F$42:$F$64,0),'種目表'!$A$42:$F$64,5,FALSE)</f>
        <v>#N/A</v>
      </c>
      <c r="P64" s="367"/>
      <c r="Q64" s="318"/>
      <c r="R64" s="318"/>
      <c r="S64" s="319"/>
      <c r="T64" s="342" t="e">
        <f>VLOOKUP(MATCH(U64,'種目表'!$F$42:$F$64,0),'種目表'!$A$42:$F$64,5,FALSE)</f>
        <v>#N/A</v>
      </c>
      <c r="U64" s="367"/>
      <c r="V64" s="318"/>
      <c r="W64" s="318"/>
      <c r="X64" s="319"/>
      <c r="Y64" s="320"/>
      <c r="Z64" s="321"/>
      <c r="AB64" s="244"/>
      <c r="AC64" s="244">
        <f>IF(C64="","",'定数表'!$P$5)</f>
      </c>
      <c r="AD64" s="244">
        <f t="shared" si="8"/>
        <v>0</v>
      </c>
      <c r="AE64" s="244"/>
      <c r="AF64" s="220">
        <f t="shared" si="9"/>
      </c>
      <c r="AG64" s="220">
        <f t="shared" si="10"/>
      </c>
      <c r="AH64" s="220">
        <f t="shared" si="11"/>
      </c>
    </row>
    <row r="65" spans="1:34" ht="14.25">
      <c r="A65" s="247">
        <f t="shared" si="5"/>
      </c>
      <c r="B65" s="315"/>
      <c r="C65" s="315"/>
      <c r="D65" s="315"/>
      <c r="E65" s="315"/>
      <c r="F65" s="316"/>
      <c r="G65" s="316"/>
      <c r="H65" s="316"/>
      <c r="I65" s="315"/>
      <c r="J65" s="342" t="e">
        <f>VLOOKUP(MATCH(K65,'種目表'!$F$42:$F$64,0),'種目表'!$A$42:$F$64,5,FALSE)</f>
        <v>#N/A</v>
      </c>
      <c r="K65" s="367"/>
      <c r="L65" s="318"/>
      <c r="M65" s="318"/>
      <c r="N65" s="319"/>
      <c r="O65" s="342" t="e">
        <f>VLOOKUP(MATCH(P65,'種目表'!$F$42:$F$64,0),'種目表'!$A$42:$F$64,5,FALSE)</f>
        <v>#N/A</v>
      </c>
      <c r="P65" s="367"/>
      <c r="Q65" s="318"/>
      <c r="R65" s="318"/>
      <c r="S65" s="319"/>
      <c r="T65" s="342" t="e">
        <f>VLOOKUP(MATCH(U65,'種目表'!$F$42:$F$64,0),'種目表'!$A$42:$F$64,5,FALSE)</f>
        <v>#N/A</v>
      </c>
      <c r="U65" s="367"/>
      <c r="V65" s="318"/>
      <c r="W65" s="318"/>
      <c r="X65" s="319"/>
      <c r="Y65" s="320"/>
      <c r="Z65" s="321"/>
      <c r="AB65" s="244"/>
      <c r="AC65" s="244">
        <f>IF(C65="","",'定数表'!$P$5)</f>
      </c>
      <c r="AD65" s="244">
        <f t="shared" si="8"/>
        <v>0</v>
      </c>
      <c r="AE65" s="244"/>
      <c r="AF65" s="220">
        <f t="shared" si="9"/>
      </c>
      <c r="AG65" s="220">
        <f t="shared" si="10"/>
      </c>
      <c r="AH65" s="220">
        <f t="shared" si="11"/>
      </c>
    </row>
    <row r="66" spans="1:34" ht="14.25">
      <c r="A66" s="247">
        <f t="shared" si="5"/>
      </c>
      <c r="B66" s="315"/>
      <c r="C66" s="315"/>
      <c r="D66" s="315"/>
      <c r="E66" s="315"/>
      <c r="F66" s="315"/>
      <c r="G66" s="315"/>
      <c r="H66" s="315"/>
      <c r="I66" s="315"/>
      <c r="J66" s="342" t="e">
        <f>VLOOKUP(MATCH(K66,'種目表'!$F$42:$F$64,0),'種目表'!$A$42:$F$64,5,FALSE)</f>
        <v>#N/A</v>
      </c>
      <c r="K66" s="367"/>
      <c r="L66" s="318"/>
      <c r="M66" s="318"/>
      <c r="N66" s="319"/>
      <c r="O66" s="342" t="e">
        <f>VLOOKUP(MATCH(P66,'種目表'!$F$42:$F$64,0),'種目表'!$A$42:$F$64,5,FALSE)</f>
        <v>#N/A</v>
      </c>
      <c r="P66" s="367"/>
      <c r="Q66" s="318"/>
      <c r="R66" s="318"/>
      <c r="S66" s="319"/>
      <c r="T66" s="342" t="e">
        <f>VLOOKUP(MATCH(U66,'種目表'!$F$42:$F$64,0),'種目表'!$A$42:$F$64,5,FALSE)</f>
        <v>#N/A</v>
      </c>
      <c r="U66" s="367"/>
      <c r="V66" s="318"/>
      <c r="W66" s="318"/>
      <c r="X66" s="319"/>
      <c r="Y66" s="320"/>
      <c r="Z66" s="321"/>
      <c r="AB66" s="244"/>
      <c r="AC66" s="244">
        <f>IF(C66="","",'定数表'!$P$5)</f>
      </c>
      <c r="AD66" s="244">
        <f t="shared" si="8"/>
        <v>0</v>
      </c>
      <c r="AE66" s="244"/>
      <c r="AF66" s="220">
        <f t="shared" si="9"/>
      </c>
      <c r="AG66" s="220">
        <f t="shared" si="10"/>
      </c>
      <c r="AH66" s="220">
        <f t="shared" si="11"/>
      </c>
    </row>
    <row r="67" spans="1:34" ht="14.25">
      <c r="A67" s="247">
        <f t="shared" si="5"/>
      </c>
      <c r="B67" s="315"/>
      <c r="C67" s="315"/>
      <c r="D67" s="315"/>
      <c r="E67" s="315"/>
      <c r="F67" s="316"/>
      <c r="G67" s="316"/>
      <c r="H67" s="316"/>
      <c r="I67" s="315"/>
      <c r="J67" s="342" t="e">
        <f>VLOOKUP(MATCH(K67,'種目表'!$F$42:$F$64,0),'種目表'!$A$42:$F$64,5,FALSE)</f>
        <v>#N/A</v>
      </c>
      <c r="K67" s="367"/>
      <c r="L67" s="318"/>
      <c r="M67" s="318"/>
      <c r="N67" s="319"/>
      <c r="O67" s="342" t="e">
        <f>VLOOKUP(MATCH(P67,'種目表'!$F$42:$F$64,0),'種目表'!$A$42:$F$64,5,FALSE)</f>
        <v>#N/A</v>
      </c>
      <c r="P67" s="367"/>
      <c r="Q67" s="318"/>
      <c r="R67" s="318"/>
      <c r="S67" s="319"/>
      <c r="T67" s="342" t="e">
        <f>VLOOKUP(MATCH(U67,'種目表'!$F$42:$F$64,0),'種目表'!$A$42:$F$64,5,FALSE)</f>
        <v>#N/A</v>
      </c>
      <c r="U67" s="367"/>
      <c r="V67" s="318"/>
      <c r="W67" s="318"/>
      <c r="X67" s="319"/>
      <c r="Y67" s="320"/>
      <c r="Z67" s="321"/>
      <c r="AB67" s="244"/>
      <c r="AC67" s="244">
        <f>IF(C67="","",'定数表'!$P$5)</f>
      </c>
      <c r="AD67" s="244">
        <f t="shared" si="8"/>
        <v>0</v>
      </c>
      <c r="AE67" s="244"/>
      <c r="AF67" s="220">
        <f t="shared" si="9"/>
      </c>
      <c r="AG67" s="220">
        <f t="shared" si="10"/>
      </c>
      <c r="AH67" s="220">
        <f t="shared" si="11"/>
      </c>
    </row>
    <row r="68" spans="1:34" ht="14.25">
      <c r="A68" s="247">
        <f t="shared" si="5"/>
      </c>
      <c r="B68" s="315"/>
      <c r="C68" s="315"/>
      <c r="D68" s="315"/>
      <c r="E68" s="315"/>
      <c r="F68" s="316"/>
      <c r="G68" s="316"/>
      <c r="H68" s="316"/>
      <c r="I68" s="315"/>
      <c r="J68" s="342" t="e">
        <f>VLOOKUP(MATCH(K68,'種目表'!$F$42:$F$64,0),'種目表'!$A$42:$F$64,5,FALSE)</f>
        <v>#N/A</v>
      </c>
      <c r="K68" s="367"/>
      <c r="L68" s="318"/>
      <c r="M68" s="318"/>
      <c r="N68" s="319"/>
      <c r="O68" s="342" t="e">
        <f>VLOOKUP(MATCH(P68,'種目表'!$F$42:$F$64,0),'種目表'!$A$42:$F$64,5,FALSE)</f>
        <v>#N/A</v>
      </c>
      <c r="P68" s="367"/>
      <c r="Q68" s="318"/>
      <c r="R68" s="318"/>
      <c r="S68" s="319"/>
      <c r="T68" s="342" t="e">
        <f>VLOOKUP(MATCH(U68,'種目表'!$F$42:$F$64,0),'種目表'!$A$42:$F$64,5,FALSE)</f>
        <v>#N/A</v>
      </c>
      <c r="U68" s="367"/>
      <c r="V68" s="318"/>
      <c r="W68" s="318"/>
      <c r="X68" s="319"/>
      <c r="Y68" s="320"/>
      <c r="Z68" s="321"/>
      <c r="AB68" s="244"/>
      <c r="AC68" s="244">
        <f>IF(C68="","",'定数表'!$P$5)</f>
      </c>
      <c r="AD68" s="244">
        <f t="shared" si="8"/>
        <v>0</v>
      </c>
      <c r="AE68" s="244"/>
      <c r="AF68" s="220">
        <f t="shared" si="9"/>
      </c>
      <c r="AG68" s="220">
        <f t="shared" si="10"/>
      </c>
      <c r="AH68" s="220">
        <f t="shared" si="11"/>
      </c>
    </row>
    <row r="69" spans="1:34" ht="14.25">
      <c r="A69" s="247">
        <f t="shared" si="5"/>
      </c>
      <c r="B69" s="315"/>
      <c r="C69" s="315"/>
      <c r="D69" s="315"/>
      <c r="E69" s="315"/>
      <c r="F69" s="315"/>
      <c r="G69" s="315"/>
      <c r="H69" s="315"/>
      <c r="I69" s="315"/>
      <c r="J69" s="342" t="e">
        <f>VLOOKUP(MATCH(K69,'種目表'!$F$42:$F$64,0),'種目表'!$A$42:$F$64,5,FALSE)</f>
        <v>#N/A</v>
      </c>
      <c r="K69" s="367"/>
      <c r="L69" s="318"/>
      <c r="M69" s="318"/>
      <c r="N69" s="319"/>
      <c r="O69" s="342" t="e">
        <f>VLOOKUP(MATCH(P69,'種目表'!$F$42:$F$64,0),'種目表'!$A$42:$F$64,5,FALSE)</f>
        <v>#N/A</v>
      </c>
      <c r="P69" s="367"/>
      <c r="Q69" s="318"/>
      <c r="R69" s="318"/>
      <c r="S69" s="319"/>
      <c r="T69" s="342" t="e">
        <f>VLOOKUP(MATCH(U69,'種目表'!$F$42:$F$64,0),'種目表'!$A$42:$F$64,5,FALSE)</f>
        <v>#N/A</v>
      </c>
      <c r="U69" s="367"/>
      <c r="V69" s="318"/>
      <c r="W69" s="318"/>
      <c r="X69" s="319"/>
      <c r="Y69" s="320"/>
      <c r="Z69" s="321"/>
      <c r="AB69" s="244"/>
      <c r="AC69" s="244">
        <f>IF(C69="","",'定数表'!$P$5)</f>
      </c>
      <c r="AD69" s="244">
        <f t="shared" si="8"/>
        <v>0</v>
      </c>
      <c r="AE69" s="244"/>
      <c r="AF69" s="220">
        <f t="shared" si="9"/>
      </c>
      <c r="AG69" s="220">
        <f t="shared" si="10"/>
      </c>
      <c r="AH69" s="220">
        <f t="shared" si="11"/>
      </c>
    </row>
    <row r="70" spans="1:34" ht="14.25">
      <c r="A70" s="248">
        <f t="shared" si="5"/>
      </c>
      <c r="B70" s="322"/>
      <c r="C70" s="322"/>
      <c r="D70" s="322"/>
      <c r="E70" s="322"/>
      <c r="F70" s="323"/>
      <c r="G70" s="323"/>
      <c r="H70" s="323"/>
      <c r="I70" s="322"/>
      <c r="J70" s="343" t="e">
        <f>VLOOKUP(MATCH(K70,'種目表'!$F$42:$F$64,0),'種目表'!$A$42:$F$64,5,FALSE)</f>
        <v>#N/A</v>
      </c>
      <c r="K70" s="368"/>
      <c r="L70" s="325"/>
      <c r="M70" s="325"/>
      <c r="N70" s="326"/>
      <c r="O70" s="343" t="e">
        <f>VLOOKUP(MATCH(P70,'種目表'!$F$42:$F$64,0),'種目表'!$A$42:$F$64,5,FALSE)</f>
        <v>#N/A</v>
      </c>
      <c r="P70" s="368"/>
      <c r="Q70" s="325"/>
      <c r="R70" s="325"/>
      <c r="S70" s="326"/>
      <c r="T70" s="343" t="e">
        <f>VLOOKUP(MATCH(U70,'種目表'!$F$42:$F$64,0),'種目表'!$A$42:$F$64,5,FALSE)</f>
        <v>#N/A</v>
      </c>
      <c r="U70" s="368"/>
      <c r="V70" s="325"/>
      <c r="W70" s="325"/>
      <c r="X70" s="326"/>
      <c r="Y70" s="327"/>
      <c r="Z70" s="328"/>
      <c r="AB70" s="245"/>
      <c r="AC70" s="245">
        <f>IF(C70="","",'定数表'!$P$5)</f>
      </c>
      <c r="AD70" s="245">
        <f t="shared" si="8"/>
        <v>0</v>
      </c>
      <c r="AE70" s="245"/>
      <c r="AF70" s="220">
        <f t="shared" si="9"/>
      </c>
      <c r="AG70" s="220">
        <f t="shared" si="10"/>
      </c>
      <c r="AH70" s="220">
        <f t="shared" si="11"/>
      </c>
    </row>
    <row r="71" spans="1:34" ht="14.25">
      <c r="A71" s="246">
        <f t="shared" si="5"/>
      </c>
      <c r="B71" s="308"/>
      <c r="C71" s="308"/>
      <c r="D71" s="308"/>
      <c r="E71" s="308"/>
      <c r="F71" s="308"/>
      <c r="G71" s="308"/>
      <c r="H71" s="308"/>
      <c r="I71" s="308"/>
      <c r="J71" s="341" t="e">
        <f>VLOOKUP(MATCH(K71,'種目表'!$F$42:$F$64,0),'種目表'!$A$42:$F$64,5,FALSE)</f>
        <v>#N/A</v>
      </c>
      <c r="K71" s="366"/>
      <c r="L71" s="311"/>
      <c r="M71" s="311"/>
      <c r="N71" s="312"/>
      <c r="O71" s="341" t="e">
        <f>VLOOKUP(MATCH(P71,'種目表'!$F$42:$F$64,0),'種目表'!$A$42:$F$64,5,FALSE)</f>
        <v>#N/A</v>
      </c>
      <c r="P71" s="366"/>
      <c r="Q71" s="311"/>
      <c r="R71" s="311"/>
      <c r="S71" s="312"/>
      <c r="T71" s="341" t="e">
        <f>VLOOKUP(MATCH(U71,'種目表'!$F$42:$F$64,0),'種目表'!$A$42:$F$64,5,FALSE)</f>
        <v>#N/A</v>
      </c>
      <c r="U71" s="366"/>
      <c r="V71" s="311"/>
      <c r="W71" s="311"/>
      <c r="X71" s="312"/>
      <c r="Y71" s="313"/>
      <c r="Z71" s="314"/>
      <c r="AB71" s="243"/>
      <c r="AC71" s="243">
        <f>IF(C71="","",'定数表'!$P$5)</f>
      </c>
      <c r="AD71" s="243">
        <f t="shared" si="8"/>
        <v>0</v>
      </c>
      <c r="AE71" s="243"/>
      <c r="AF71" s="220">
        <f t="shared" si="9"/>
      </c>
      <c r="AG71" s="220">
        <f t="shared" si="10"/>
      </c>
      <c r="AH71" s="220">
        <f t="shared" si="11"/>
      </c>
    </row>
    <row r="72" spans="1:34" ht="14.25">
      <c r="A72" s="247">
        <f t="shared" si="5"/>
      </c>
      <c r="B72" s="315"/>
      <c r="C72" s="315"/>
      <c r="D72" s="315"/>
      <c r="E72" s="315"/>
      <c r="F72" s="315"/>
      <c r="G72" s="315"/>
      <c r="H72" s="315"/>
      <c r="I72" s="315"/>
      <c r="J72" s="342" t="e">
        <f>VLOOKUP(MATCH(K72,'種目表'!$F$42:$F$64,0),'種目表'!$A$42:$F$64,5,FALSE)</f>
        <v>#N/A</v>
      </c>
      <c r="K72" s="367"/>
      <c r="L72" s="318"/>
      <c r="M72" s="318"/>
      <c r="N72" s="319"/>
      <c r="O72" s="342" t="e">
        <f>VLOOKUP(MATCH(P72,'種目表'!$F$42:$F$64,0),'種目表'!$A$42:$F$64,5,FALSE)</f>
        <v>#N/A</v>
      </c>
      <c r="P72" s="367"/>
      <c r="Q72" s="318"/>
      <c r="R72" s="318"/>
      <c r="S72" s="319"/>
      <c r="T72" s="342" t="e">
        <f>VLOOKUP(MATCH(U72,'種目表'!$F$42:$F$64,0),'種目表'!$A$42:$F$64,5,FALSE)</f>
        <v>#N/A</v>
      </c>
      <c r="U72" s="367"/>
      <c r="V72" s="318"/>
      <c r="W72" s="318"/>
      <c r="X72" s="319"/>
      <c r="Y72" s="320"/>
      <c r="Z72" s="321"/>
      <c r="AB72" s="244"/>
      <c r="AC72" s="244">
        <f>IF(C72="","",'定数表'!$P$5)</f>
      </c>
      <c r="AD72" s="244">
        <f t="shared" si="8"/>
        <v>0</v>
      </c>
      <c r="AE72" s="244"/>
      <c r="AF72" s="220">
        <f t="shared" si="9"/>
      </c>
      <c r="AG72" s="220">
        <f t="shared" si="10"/>
      </c>
      <c r="AH72" s="220">
        <f t="shared" si="11"/>
      </c>
    </row>
    <row r="73" spans="1:34" ht="14.25">
      <c r="A73" s="247">
        <f t="shared" si="5"/>
      </c>
      <c r="B73" s="315"/>
      <c r="C73" s="315"/>
      <c r="D73" s="315"/>
      <c r="E73" s="315"/>
      <c r="F73" s="315"/>
      <c r="G73" s="315"/>
      <c r="H73" s="315"/>
      <c r="I73" s="315"/>
      <c r="J73" s="342" t="e">
        <f>VLOOKUP(MATCH(K73,'種目表'!$F$42:$F$64,0),'種目表'!$A$42:$F$64,5,FALSE)</f>
        <v>#N/A</v>
      </c>
      <c r="K73" s="367"/>
      <c r="L73" s="318"/>
      <c r="M73" s="318"/>
      <c r="N73" s="319"/>
      <c r="O73" s="342" t="e">
        <f>VLOOKUP(MATCH(P73,'種目表'!$F$42:$F$64,0),'種目表'!$A$42:$F$64,5,FALSE)</f>
        <v>#N/A</v>
      </c>
      <c r="P73" s="367"/>
      <c r="Q73" s="318"/>
      <c r="R73" s="318"/>
      <c r="S73" s="319"/>
      <c r="T73" s="342" t="e">
        <f>VLOOKUP(MATCH(U73,'種目表'!$F$42:$F$64,0),'種目表'!$A$42:$F$64,5,FALSE)</f>
        <v>#N/A</v>
      </c>
      <c r="U73" s="367"/>
      <c r="V73" s="318"/>
      <c r="W73" s="318"/>
      <c r="X73" s="319"/>
      <c r="Y73" s="320"/>
      <c r="Z73" s="321"/>
      <c r="AB73" s="244"/>
      <c r="AC73" s="244">
        <f>IF(C73="","",'定数表'!$P$5)</f>
      </c>
      <c r="AD73" s="244">
        <f t="shared" si="8"/>
        <v>0</v>
      </c>
      <c r="AE73" s="244"/>
      <c r="AF73" s="220">
        <f t="shared" si="9"/>
      </c>
      <c r="AG73" s="220">
        <f t="shared" si="10"/>
      </c>
      <c r="AH73" s="220">
        <f t="shared" si="11"/>
      </c>
    </row>
    <row r="74" spans="1:34" ht="14.25">
      <c r="A74" s="247">
        <f t="shared" si="5"/>
      </c>
      <c r="B74" s="315"/>
      <c r="C74" s="315"/>
      <c r="D74" s="315"/>
      <c r="E74" s="315"/>
      <c r="F74" s="315"/>
      <c r="G74" s="315"/>
      <c r="H74" s="315"/>
      <c r="I74" s="315"/>
      <c r="J74" s="342" t="e">
        <f>VLOOKUP(MATCH(K74,'種目表'!$F$42:$F$64,0),'種目表'!$A$42:$F$64,5,FALSE)</f>
        <v>#N/A</v>
      </c>
      <c r="K74" s="367"/>
      <c r="L74" s="318"/>
      <c r="M74" s="318"/>
      <c r="N74" s="319"/>
      <c r="O74" s="342" t="e">
        <f>VLOOKUP(MATCH(P74,'種目表'!$F$42:$F$64,0),'種目表'!$A$42:$F$64,5,FALSE)</f>
        <v>#N/A</v>
      </c>
      <c r="P74" s="367"/>
      <c r="Q74" s="318"/>
      <c r="R74" s="318"/>
      <c r="S74" s="319"/>
      <c r="T74" s="342" t="e">
        <f>VLOOKUP(MATCH(U74,'種目表'!$F$42:$F$64,0),'種目表'!$A$42:$F$64,5,FALSE)</f>
        <v>#N/A</v>
      </c>
      <c r="U74" s="367"/>
      <c r="V74" s="318"/>
      <c r="W74" s="318"/>
      <c r="X74" s="319"/>
      <c r="Y74" s="320"/>
      <c r="Z74" s="321"/>
      <c r="AB74" s="244"/>
      <c r="AC74" s="244">
        <f>IF(C74="","",'定数表'!$P$5)</f>
      </c>
      <c r="AD74" s="244">
        <f t="shared" si="8"/>
        <v>0</v>
      </c>
      <c r="AE74" s="244"/>
      <c r="AF74" s="220">
        <f t="shared" si="9"/>
      </c>
      <c r="AG74" s="220">
        <f t="shared" si="10"/>
      </c>
      <c r="AH74" s="220">
        <f t="shared" si="11"/>
      </c>
    </row>
    <row r="75" spans="1:34" ht="14.25">
      <c r="A75" s="247">
        <f t="shared" si="5"/>
      </c>
      <c r="B75" s="315"/>
      <c r="C75" s="315"/>
      <c r="D75" s="315"/>
      <c r="E75" s="315"/>
      <c r="F75" s="316"/>
      <c r="G75" s="316"/>
      <c r="H75" s="316"/>
      <c r="I75" s="315"/>
      <c r="J75" s="342" t="e">
        <f>VLOOKUP(MATCH(K75,'種目表'!$F$42:$F$64,0),'種目表'!$A$42:$F$64,5,FALSE)</f>
        <v>#N/A</v>
      </c>
      <c r="K75" s="367"/>
      <c r="L75" s="318"/>
      <c r="M75" s="318"/>
      <c r="N75" s="319"/>
      <c r="O75" s="342" t="e">
        <f>VLOOKUP(MATCH(P75,'種目表'!$F$42:$F$64,0),'種目表'!$A$42:$F$64,5,FALSE)</f>
        <v>#N/A</v>
      </c>
      <c r="P75" s="367"/>
      <c r="Q75" s="318"/>
      <c r="R75" s="318"/>
      <c r="S75" s="319"/>
      <c r="T75" s="342" t="e">
        <f>VLOOKUP(MATCH(U75,'種目表'!$F$42:$F$64,0),'種目表'!$A$42:$F$64,5,FALSE)</f>
        <v>#N/A</v>
      </c>
      <c r="U75" s="367"/>
      <c r="V75" s="318"/>
      <c r="W75" s="318"/>
      <c r="X75" s="319"/>
      <c r="Y75" s="320"/>
      <c r="Z75" s="321"/>
      <c r="AB75" s="244"/>
      <c r="AC75" s="244">
        <f>IF(C75="","",'定数表'!$P$5)</f>
      </c>
      <c r="AD75" s="244">
        <f t="shared" si="8"/>
        <v>0</v>
      </c>
      <c r="AE75" s="244"/>
      <c r="AF75" s="220">
        <f t="shared" si="9"/>
      </c>
      <c r="AG75" s="220">
        <f t="shared" si="10"/>
      </c>
      <c r="AH75" s="220">
        <f t="shared" si="11"/>
      </c>
    </row>
    <row r="76" spans="1:34" ht="14.25">
      <c r="A76" s="247">
        <f aca="true" t="shared" si="12" ref="A76:A110">IF(C76="","",ROW()-10)</f>
      </c>
      <c r="B76" s="315"/>
      <c r="C76" s="315"/>
      <c r="D76" s="315"/>
      <c r="E76" s="315"/>
      <c r="F76" s="315"/>
      <c r="G76" s="315"/>
      <c r="H76" s="315"/>
      <c r="I76" s="315"/>
      <c r="J76" s="342" t="e">
        <f>VLOOKUP(MATCH(K76,'種目表'!$F$42:$F$64,0),'種目表'!$A$42:$F$64,5,FALSE)</f>
        <v>#N/A</v>
      </c>
      <c r="K76" s="367"/>
      <c r="L76" s="318"/>
      <c r="M76" s="318"/>
      <c r="N76" s="319"/>
      <c r="O76" s="342" t="e">
        <f>VLOOKUP(MATCH(P76,'種目表'!$F$42:$F$64,0),'種目表'!$A$42:$F$64,5,FALSE)</f>
        <v>#N/A</v>
      </c>
      <c r="P76" s="367"/>
      <c r="Q76" s="318"/>
      <c r="R76" s="318"/>
      <c r="S76" s="319"/>
      <c r="T76" s="342" t="e">
        <f>VLOOKUP(MATCH(U76,'種目表'!$F$42:$F$64,0),'種目表'!$A$42:$F$64,5,FALSE)</f>
        <v>#N/A</v>
      </c>
      <c r="U76" s="367"/>
      <c r="V76" s="318"/>
      <c r="W76" s="318"/>
      <c r="X76" s="319"/>
      <c r="Y76" s="320"/>
      <c r="Z76" s="321"/>
      <c r="AB76" s="244"/>
      <c r="AC76" s="244">
        <f>IF(C76="","",'定数表'!$P$5)</f>
      </c>
      <c r="AD76" s="244">
        <f t="shared" si="8"/>
        <v>0</v>
      </c>
      <c r="AE76" s="244"/>
      <c r="AF76" s="220">
        <f aca="true" t="shared" si="13" ref="AF76:AF110">IF(M76="","",IF(J76=28,M76,IF(OR(J76=17,J76=18,J76=19,J76=20,J76=21,J76=22,J76=23,J76=24,J76=25,J76=26,J76=27,J76=30,J76=31,J76=32),L76&amp;"m"&amp;M76,IF(AND(OR(J76=1,J76=2,J76=3,J76=8,J76=9,J76=10,J76=11,J76=33),L76=""),M76&amp;"."&amp;N76,L76&amp;":"&amp;M76&amp;"."&amp;N76))))</f>
      </c>
      <c r="AG76" s="220">
        <f aca="true" t="shared" si="14" ref="AG76:AG110">IF(R76="","",IF(O76=28,R76,IF(OR(O76=17,O76=18,O76=19,O76=20,O76=21,O76=22,O76=23,O76=24,O76=25,O76=26,O76=27,O76=30,O76=31,O76=32),Q76&amp;"m"&amp;R76,IF(AND(OR(O76=1,O76=2,O76=3,O76=8,O76=9,O76=10,O76=11,O76=33),Q76=""),R76&amp;"."&amp;S76,Q76&amp;":"&amp;R76&amp;"."&amp;S76))))</f>
      </c>
      <c r="AH76" s="220">
        <f aca="true" t="shared" si="15" ref="AH76:AH110">IF(W76="","",IF(T76=28,W76,IF(OR(T76=17,T76=18,T76=19,T76=20,T76=21,T76=22,T76=23,T76=24,T76=25,T76=26,T76=27,T76=30,T76=31,T76=32),V76&amp;"m"&amp;W76,IF(AND(OR(T76=1,T76=2,T76=3,T76=8,T76=9,T76=10,T76=11,T76=33),V76=""),W76&amp;"."&amp;X76,V76&amp;":"&amp;W76&amp;"."&amp;X76))))</f>
      </c>
    </row>
    <row r="77" spans="1:34" ht="14.25">
      <c r="A77" s="247">
        <f t="shared" si="12"/>
      </c>
      <c r="B77" s="315"/>
      <c r="C77" s="315"/>
      <c r="D77" s="315"/>
      <c r="E77" s="315"/>
      <c r="F77" s="316"/>
      <c r="G77" s="316"/>
      <c r="H77" s="316"/>
      <c r="I77" s="315"/>
      <c r="J77" s="342" t="e">
        <f>VLOOKUP(MATCH(K77,'種目表'!$F$42:$F$64,0),'種目表'!$A$42:$F$64,5,FALSE)</f>
        <v>#N/A</v>
      </c>
      <c r="K77" s="367"/>
      <c r="L77" s="318"/>
      <c r="M77" s="318"/>
      <c r="N77" s="319"/>
      <c r="O77" s="342" t="e">
        <f>VLOOKUP(MATCH(P77,'種目表'!$F$42:$F$64,0),'種目表'!$A$42:$F$64,5,FALSE)</f>
        <v>#N/A</v>
      </c>
      <c r="P77" s="367"/>
      <c r="Q77" s="318"/>
      <c r="R77" s="318"/>
      <c r="S77" s="319"/>
      <c r="T77" s="342" t="e">
        <f>VLOOKUP(MATCH(U77,'種目表'!$F$42:$F$64,0),'種目表'!$A$42:$F$64,5,FALSE)</f>
        <v>#N/A</v>
      </c>
      <c r="U77" s="367"/>
      <c r="V77" s="318"/>
      <c r="W77" s="318"/>
      <c r="X77" s="319"/>
      <c r="Y77" s="320"/>
      <c r="Z77" s="321"/>
      <c r="AB77" s="244"/>
      <c r="AC77" s="244">
        <f>IF(C77="","",'定数表'!$P$5)</f>
      </c>
      <c r="AD77" s="244">
        <f t="shared" si="8"/>
        <v>0</v>
      </c>
      <c r="AE77" s="244"/>
      <c r="AF77" s="220">
        <f t="shared" si="13"/>
      </c>
      <c r="AG77" s="220">
        <f t="shared" si="14"/>
      </c>
      <c r="AH77" s="220">
        <f t="shared" si="15"/>
      </c>
    </row>
    <row r="78" spans="1:34" ht="14.25">
      <c r="A78" s="247">
        <f t="shared" si="12"/>
      </c>
      <c r="B78" s="315"/>
      <c r="C78" s="315"/>
      <c r="D78" s="315"/>
      <c r="E78" s="315"/>
      <c r="F78" s="316"/>
      <c r="G78" s="316"/>
      <c r="H78" s="316"/>
      <c r="I78" s="315"/>
      <c r="J78" s="342" t="e">
        <f>VLOOKUP(MATCH(K78,'種目表'!$F$42:$F$64,0),'種目表'!$A$42:$F$64,5,FALSE)</f>
        <v>#N/A</v>
      </c>
      <c r="K78" s="367"/>
      <c r="L78" s="318"/>
      <c r="M78" s="318"/>
      <c r="N78" s="319"/>
      <c r="O78" s="342" t="e">
        <f>VLOOKUP(MATCH(P78,'種目表'!$F$42:$F$64,0),'種目表'!$A$42:$F$64,5,FALSE)</f>
        <v>#N/A</v>
      </c>
      <c r="P78" s="367"/>
      <c r="Q78" s="318"/>
      <c r="R78" s="318"/>
      <c r="S78" s="319"/>
      <c r="T78" s="342" t="e">
        <f>VLOOKUP(MATCH(U78,'種目表'!$F$42:$F$64,0),'種目表'!$A$42:$F$64,5,FALSE)</f>
        <v>#N/A</v>
      </c>
      <c r="U78" s="367"/>
      <c r="V78" s="318"/>
      <c r="W78" s="318"/>
      <c r="X78" s="319"/>
      <c r="Y78" s="320"/>
      <c r="Z78" s="321"/>
      <c r="AB78" s="244"/>
      <c r="AC78" s="244">
        <f>IF(C78="","",'定数表'!$P$5)</f>
      </c>
      <c r="AD78" s="244">
        <f t="shared" si="8"/>
        <v>0</v>
      </c>
      <c r="AE78" s="244"/>
      <c r="AF78" s="220">
        <f t="shared" si="13"/>
      </c>
      <c r="AG78" s="220">
        <f t="shared" si="14"/>
      </c>
      <c r="AH78" s="220">
        <f t="shared" si="15"/>
      </c>
    </row>
    <row r="79" spans="1:34" ht="14.25">
      <c r="A79" s="247">
        <f t="shared" si="12"/>
      </c>
      <c r="B79" s="315"/>
      <c r="C79" s="315"/>
      <c r="D79" s="315"/>
      <c r="E79" s="315"/>
      <c r="F79" s="315"/>
      <c r="G79" s="315"/>
      <c r="H79" s="315"/>
      <c r="I79" s="315"/>
      <c r="J79" s="342" t="e">
        <f>VLOOKUP(MATCH(K79,'種目表'!$F$42:$F$64,0),'種目表'!$A$42:$F$64,5,FALSE)</f>
        <v>#N/A</v>
      </c>
      <c r="K79" s="367"/>
      <c r="L79" s="318"/>
      <c r="M79" s="318"/>
      <c r="N79" s="319"/>
      <c r="O79" s="342" t="e">
        <f>VLOOKUP(MATCH(P79,'種目表'!$F$42:$F$64,0),'種目表'!$A$42:$F$64,5,FALSE)</f>
        <v>#N/A</v>
      </c>
      <c r="P79" s="367"/>
      <c r="Q79" s="318"/>
      <c r="R79" s="318"/>
      <c r="S79" s="319"/>
      <c r="T79" s="342" t="e">
        <f>VLOOKUP(MATCH(U79,'種目表'!$F$42:$F$64,0),'種目表'!$A$42:$F$64,5,FALSE)</f>
        <v>#N/A</v>
      </c>
      <c r="U79" s="367"/>
      <c r="V79" s="318"/>
      <c r="W79" s="318"/>
      <c r="X79" s="319"/>
      <c r="Y79" s="320"/>
      <c r="Z79" s="321"/>
      <c r="AB79" s="244"/>
      <c r="AC79" s="244">
        <f>IF(C79="","",'定数表'!$P$5)</f>
      </c>
      <c r="AD79" s="244">
        <f t="shared" si="8"/>
        <v>0</v>
      </c>
      <c r="AE79" s="244"/>
      <c r="AF79" s="220">
        <f t="shared" si="13"/>
      </c>
      <c r="AG79" s="220">
        <f t="shared" si="14"/>
      </c>
      <c r="AH79" s="220">
        <f t="shared" si="15"/>
      </c>
    </row>
    <row r="80" spans="1:34" ht="14.25">
      <c r="A80" s="248">
        <f t="shared" si="12"/>
      </c>
      <c r="B80" s="322"/>
      <c r="C80" s="322"/>
      <c r="D80" s="322"/>
      <c r="E80" s="322"/>
      <c r="F80" s="323"/>
      <c r="G80" s="323"/>
      <c r="H80" s="323"/>
      <c r="I80" s="322"/>
      <c r="J80" s="343" t="e">
        <f>VLOOKUP(MATCH(K80,'種目表'!$F$42:$F$64,0),'種目表'!$A$42:$F$64,5,FALSE)</f>
        <v>#N/A</v>
      </c>
      <c r="K80" s="368"/>
      <c r="L80" s="325"/>
      <c r="M80" s="325"/>
      <c r="N80" s="326"/>
      <c r="O80" s="343" t="e">
        <f>VLOOKUP(MATCH(P80,'種目表'!$F$42:$F$64,0),'種目表'!$A$42:$F$64,5,FALSE)</f>
        <v>#N/A</v>
      </c>
      <c r="P80" s="368"/>
      <c r="Q80" s="325"/>
      <c r="R80" s="325"/>
      <c r="S80" s="326"/>
      <c r="T80" s="343" t="e">
        <f>VLOOKUP(MATCH(U80,'種目表'!$F$42:$F$64,0),'種目表'!$A$42:$F$64,5,FALSE)</f>
        <v>#N/A</v>
      </c>
      <c r="U80" s="368"/>
      <c r="V80" s="325"/>
      <c r="W80" s="325"/>
      <c r="X80" s="326"/>
      <c r="Y80" s="327"/>
      <c r="Z80" s="328"/>
      <c r="AB80" s="245"/>
      <c r="AC80" s="245">
        <f>IF(C80="","",'定数表'!$P$5)</f>
      </c>
      <c r="AD80" s="245">
        <f t="shared" si="8"/>
        <v>0</v>
      </c>
      <c r="AE80" s="245"/>
      <c r="AF80" s="220">
        <f t="shared" si="13"/>
      </c>
      <c r="AG80" s="220">
        <f t="shared" si="14"/>
      </c>
      <c r="AH80" s="220">
        <f t="shared" si="15"/>
      </c>
    </row>
    <row r="81" spans="1:34" ht="14.25">
      <c r="A81" s="246">
        <f t="shared" si="12"/>
      </c>
      <c r="B81" s="308"/>
      <c r="C81" s="308"/>
      <c r="D81" s="308"/>
      <c r="E81" s="308"/>
      <c r="F81" s="308"/>
      <c r="G81" s="308"/>
      <c r="H81" s="308"/>
      <c r="I81" s="308"/>
      <c r="J81" s="341" t="e">
        <f>VLOOKUP(MATCH(K81,'種目表'!$F$42:$F$64,0),'種目表'!$A$42:$F$64,5,FALSE)</f>
        <v>#N/A</v>
      </c>
      <c r="K81" s="366"/>
      <c r="L81" s="311"/>
      <c r="M81" s="311"/>
      <c r="N81" s="312"/>
      <c r="O81" s="341" t="e">
        <f>VLOOKUP(MATCH(P81,'種目表'!$F$42:$F$64,0),'種目表'!$A$42:$F$64,5,FALSE)</f>
        <v>#N/A</v>
      </c>
      <c r="P81" s="366"/>
      <c r="Q81" s="311"/>
      <c r="R81" s="311"/>
      <c r="S81" s="312"/>
      <c r="T81" s="341" t="e">
        <f>VLOOKUP(MATCH(U81,'種目表'!$F$42:$F$64,0),'種目表'!$A$42:$F$64,5,FALSE)</f>
        <v>#N/A</v>
      </c>
      <c r="U81" s="366"/>
      <c r="V81" s="311"/>
      <c r="W81" s="311"/>
      <c r="X81" s="312"/>
      <c r="Y81" s="313"/>
      <c r="Z81" s="314"/>
      <c r="AB81" s="243"/>
      <c r="AC81" s="243">
        <f>IF(C81="","",'定数表'!$P$5)</f>
      </c>
      <c r="AD81" s="243">
        <f t="shared" si="8"/>
        <v>0</v>
      </c>
      <c r="AE81" s="243"/>
      <c r="AF81" s="220">
        <f t="shared" si="13"/>
      </c>
      <c r="AG81" s="220">
        <f t="shared" si="14"/>
      </c>
      <c r="AH81" s="220">
        <f t="shared" si="15"/>
      </c>
    </row>
    <row r="82" spans="1:34" ht="14.25">
      <c r="A82" s="247">
        <f t="shared" si="12"/>
      </c>
      <c r="B82" s="315"/>
      <c r="C82" s="315"/>
      <c r="D82" s="315"/>
      <c r="E82" s="315"/>
      <c r="F82" s="315"/>
      <c r="G82" s="315"/>
      <c r="H82" s="315"/>
      <c r="I82" s="315"/>
      <c r="J82" s="342" t="e">
        <f>VLOOKUP(MATCH(K82,'種目表'!$F$42:$F$64,0),'種目表'!$A$42:$F$64,5,FALSE)</f>
        <v>#N/A</v>
      </c>
      <c r="K82" s="367"/>
      <c r="L82" s="318"/>
      <c r="M82" s="318"/>
      <c r="N82" s="319"/>
      <c r="O82" s="342" t="e">
        <f>VLOOKUP(MATCH(P82,'種目表'!$F$42:$F$64,0),'種目表'!$A$42:$F$64,5,FALSE)</f>
        <v>#N/A</v>
      </c>
      <c r="P82" s="367"/>
      <c r="Q82" s="318"/>
      <c r="R82" s="318"/>
      <c r="S82" s="319"/>
      <c r="T82" s="342" t="e">
        <f>VLOOKUP(MATCH(U82,'種目表'!$F$42:$F$64,0),'種目表'!$A$42:$F$64,5,FALSE)</f>
        <v>#N/A</v>
      </c>
      <c r="U82" s="367"/>
      <c r="V82" s="318"/>
      <c r="W82" s="318"/>
      <c r="X82" s="319"/>
      <c r="Y82" s="320"/>
      <c r="Z82" s="321"/>
      <c r="AB82" s="244"/>
      <c r="AC82" s="244">
        <f>IF(C82="","",'定数表'!$P$5)</f>
      </c>
      <c r="AD82" s="244">
        <f t="shared" si="8"/>
        <v>0</v>
      </c>
      <c r="AE82" s="244"/>
      <c r="AF82" s="220">
        <f t="shared" si="13"/>
      </c>
      <c r="AG82" s="220">
        <f t="shared" si="14"/>
      </c>
      <c r="AH82" s="220">
        <f t="shared" si="15"/>
      </c>
    </row>
    <row r="83" spans="1:34" ht="14.25">
      <c r="A83" s="247">
        <f t="shared" si="12"/>
      </c>
      <c r="B83" s="315"/>
      <c r="C83" s="315"/>
      <c r="D83" s="315"/>
      <c r="E83" s="315"/>
      <c r="F83" s="315"/>
      <c r="G83" s="315"/>
      <c r="H83" s="315"/>
      <c r="I83" s="315"/>
      <c r="J83" s="342" t="e">
        <f>VLOOKUP(MATCH(K83,'種目表'!$F$42:$F$64,0),'種目表'!$A$42:$F$64,5,FALSE)</f>
        <v>#N/A</v>
      </c>
      <c r="K83" s="367"/>
      <c r="L83" s="318"/>
      <c r="M83" s="318"/>
      <c r="N83" s="319"/>
      <c r="O83" s="342" t="e">
        <f>VLOOKUP(MATCH(P83,'種目表'!$F$42:$F$64,0),'種目表'!$A$42:$F$64,5,FALSE)</f>
        <v>#N/A</v>
      </c>
      <c r="P83" s="367"/>
      <c r="Q83" s="318"/>
      <c r="R83" s="318"/>
      <c r="S83" s="319"/>
      <c r="T83" s="342" t="e">
        <f>VLOOKUP(MATCH(U83,'種目表'!$F$42:$F$64,0),'種目表'!$A$42:$F$64,5,FALSE)</f>
        <v>#N/A</v>
      </c>
      <c r="U83" s="367"/>
      <c r="V83" s="318"/>
      <c r="W83" s="318"/>
      <c r="X83" s="319"/>
      <c r="Y83" s="320"/>
      <c r="Z83" s="321"/>
      <c r="AB83" s="244"/>
      <c r="AC83" s="244">
        <f>IF(C83="","",'定数表'!$P$5)</f>
      </c>
      <c r="AD83" s="244">
        <f t="shared" si="8"/>
        <v>0</v>
      </c>
      <c r="AE83" s="244"/>
      <c r="AF83" s="220">
        <f t="shared" si="13"/>
      </c>
      <c r="AG83" s="220">
        <f t="shared" si="14"/>
      </c>
      <c r="AH83" s="220">
        <f t="shared" si="15"/>
      </c>
    </row>
    <row r="84" spans="1:34" ht="14.25">
      <c r="A84" s="247">
        <f t="shared" si="12"/>
      </c>
      <c r="B84" s="315"/>
      <c r="C84" s="315"/>
      <c r="D84" s="315"/>
      <c r="E84" s="315"/>
      <c r="F84" s="315"/>
      <c r="G84" s="315"/>
      <c r="H84" s="315"/>
      <c r="I84" s="315"/>
      <c r="J84" s="342" t="e">
        <f>VLOOKUP(MATCH(K84,'種目表'!$F$42:$F$64,0),'種目表'!$A$42:$F$64,5,FALSE)</f>
        <v>#N/A</v>
      </c>
      <c r="K84" s="367"/>
      <c r="L84" s="318"/>
      <c r="M84" s="318"/>
      <c r="N84" s="319"/>
      <c r="O84" s="342" t="e">
        <f>VLOOKUP(MATCH(P84,'種目表'!$F$42:$F$64,0),'種目表'!$A$42:$F$64,5,FALSE)</f>
        <v>#N/A</v>
      </c>
      <c r="P84" s="367"/>
      <c r="Q84" s="318"/>
      <c r="R84" s="318"/>
      <c r="S84" s="319"/>
      <c r="T84" s="342" t="e">
        <f>VLOOKUP(MATCH(U84,'種目表'!$F$42:$F$64,0),'種目表'!$A$42:$F$64,5,FALSE)</f>
        <v>#N/A</v>
      </c>
      <c r="U84" s="367"/>
      <c r="V84" s="318"/>
      <c r="W84" s="318"/>
      <c r="X84" s="319"/>
      <c r="Y84" s="320"/>
      <c r="Z84" s="321"/>
      <c r="AB84" s="244"/>
      <c r="AC84" s="244">
        <f>IF(C84="","",'定数表'!$P$5)</f>
      </c>
      <c r="AD84" s="244">
        <f t="shared" si="8"/>
        <v>0</v>
      </c>
      <c r="AE84" s="244"/>
      <c r="AF84" s="220">
        <f t="shared" si="13"/>
      </c>
      <c r="AG84" s="220">
        <f t="shared" si="14"/>
      </c>
      <c r="AH84" s="220">
        <f t="shared" si="15"/>
      </c>
    </row>
    <row r="85" spans="1:34" ht="14.25">
      <c r="A85" s="247">
        <f t="shared" si="12"/>
      </c>
      <c r="B85" s="315"/>
      <c r="C85" s="315"/>
      <c r="D85" s="315"/>
      <c r="E85" s="315"/>
      <c r="F85" s="316"/>
      <c r="G85" s="316"/>
      <c r="H85" s="316"/>
      <c r="I85" s="315"/>
      <c r="J85" s="342" t="e">
        <f>VLOOKUP(MATCH(K85,'種目表'!$F$42:$F$64,0),'種目表'!$A$42:$F$64,5,FALSE)</f>
        <v>#N/A</v>
      </c>
      <c r="K85" s="367"/>
      <c r="L85" s="318"/>
      <c r="M85" s="318"/>
      <c r="N85" s="319"/>
      <c r="O85" s="342" t="e">
        <f>VLOOKUP(MATCH(P85,'種目表'!$F$42:$F$64,0),'種目表'!$A$42:$F$64,5,FALSE)</f>
        <v>#N/A</v>
      </c>
      <c r="P85" s="367"/>
      <c r="Q85" s="318"/>
      <c r="R85" s="318"/>
      <c r="S85" s="319"/>
      <c r="T85" s="342" t="e">
        <f>VLOOKUP(MATCH(U85,'種目表'!$F$42:$F$64,0),'種目表'!$A$42:$F$64,5,FALSE)</f>
        <v>#N/A</v>
      </c>
      <c r="U85" s="367"/>
      <c r="V85" s="318"/>
      <c r="W85" s="318"/>
      <c r="X85" s="319"/>
      <c r="Y85" s="320"/>
      <c r="Z85" s="321"/>
      <c r="AB85" s="244"/>
      <c r="AC85" s="244">
        <f>IF(C85="","",'定数表'!$P$5)</f>
      </c>
      <c r="AD85" s="244">
        <f aca="true" t="shared" si="16" ref="AD85:AD110">IF(COUNTA(K85,P85,U85,Y85,Z85)=0,0,1)</f>
        <v>0</v>
      </c>
      <c r="AE85" s="244"/>
      <c r="AF85" s="220">
        <f t="shared" si="13"/>
      </c>
      <c r="AG85" s="220">
        <f t="shared" si="14"/>
      </c>
      <c r="AH85" s="220">
        <f t="shared" si="15"/>
      </c>
    </row>
    <row r="86" spans="1:34" ht="14.25">
      <c r="A86" s="247">
        <f t="shared" si="12"/>
      </c>
      <c r="B86" s="315"/>
      <c r="C86" s="315"/>
      <c r="D86" s="315"/>
      <c r="E86" s="315"/>
      <c r="F86" s="315"/>
      <c r="G86" s="315"/>
      <c r="H86" s="315"/>
      <c r="I86" s="315"/>
      <c r="J86" s="342" t="e">
        <f>VLOOKUP(MATCH(K86,'種目表'!$F$42:$F$64,0),'種目表'!$A$42:$F$64,5,FALSE)</f>
        <v>#N/A</v>
      </c>
      <c r="K86" s="367"/>
      <c r="L86" s="318"/>
      <c r="M86" s="318"/>
      <c r="N86" s="319"/>
      <c r="O86" s="342" t="e">
        <f>VLOOKUP(MATCH(P86,'種目表'!$F$42:$F$64,0),'種目表'!$A$42:$F$64,5,FALSE)</f>
        <v>#N/A</v>
      </c>
      <c r="P86" s="367"/>
      <c r="Q86" s="318"/>
      <c r="R86" s="318"/>
      <c r="S86" s="319"/>
      <c r="T86" s="342" t="e">
        <f>VLOOKUP(MATCH(U86,'種目表'!$F$42:$F$64,0),'種目表'!$A$42:$F$64,5,FALSE)</f>
        <v>#N/A</v>
      </c>
      <c r="U86" s="367"/>
      <c r="V86" s="318"/>
      <c r="W86" s="318"/>
      <c r="X86" s="319"/>
      <c r="Y86" s="320"/>
      <c r="Z86" s="321"/>
      <c r="AB86" s="244"/>
      <c r="AC86" s="244">
        <f>IF(C86="","",'定数表'!$P$5)</f>
      </c>
      <c r="AD86" s="244">
        <f t="shared" si="16"/>
        <v>0</v>
      </c>
      <c r="AE86" s="244"/>
      <c r="AF86" s="220">
        <f t="shared" si="13"/>
      </c>
      <c r="AG86" s="220">
        <f t="shared" si="14"/>
      </c>
      <c r="AH86" s="220">
        <f t="shared" si="15"/>
      </c>
    </row>
    <row r="87" spans="1:34" ht="14.25">
      <c r="A87" s="247">
        <f t="shared" si="12"/>
      </c>
      <c r="B87" s="315"/>
      <c r="C87" s="315"/>
      <c r="D87" s="315"/>
      <c r="E87" s="315"/>
      <c r="F87" s="315"/>
      <c r="G87" s="315"/>
      <c r="H87" s="315"/>
      <c r="I87" s="315"/>
      <c r="J87" s="342" t="e">
        <f>VLOOKUP(MATCH(K87,'種目表'!$F$42:$F$64,0),'種目表'!$A$42:$F$64,5,FALSE)</f>
        <v>#N/A</v>
      </c>
      <c r="K87" s="367"/>
      <c r="L87" s="318"/>
      <c r="M87" s="318"/>
      <c r="N87" s="319"/>
      <c r="O87" s="342" t="e">
        <f>VLOOKUP(MATCH(P87,'種目表'!$F$42:$F$64,0),'種目表'!$A$42:$F$64,5,FALSE)</f>
        <v>#N/A</v>
      </c>
      <c r="P87" s="367"/>
      <c r="Q87" s="318"/>
      <c r="R87" s="318"/>
      <c r="S87" s="319"/>
      <c r="T87" s="342" t="e">
        <f>VLOOKUP(MATCH(U87,'種目表'!$F$42:$F$64,0),'種目表'!$A$42:$F$64,5,FALSE)</f>
        <v>#N/A</v>
      </c>
      <c r="U87" s="367"/>
      <c r="V87" s="318"/>
      <c r="W87" s="318"/>
      <c r="X87" s="319"/>
      <c r="Y87" s="320"/>
      <c r="Z87" s="321"/>
      <c r="AB87" s="244"/>
      <c r="AC87" s="244">
        <f>IF(C87="","",'定数表'!$P$5)</f>
      </c>
      <c r="AD87" s="244">
        <f t="shared" si="16"/>
        <v>0</v>
      </c>
      <c r="AE87" s="244"/>
      <c r="AF87" s="220">
        <f t="shared" si="13"/>
      </c>
      <c r="AG87" s="220">
        <f t="shared" si="14"/>
      </c>
      <c r="AH87" s="220">
        <f t="shared" si="15"/>
      </c>
    </row>
    <row r="88" spans="1:34" ht="14.25">
      <c r="A88" s="247">
        <f t="shared" si="12"/>
      </c>
      <c r="B88" s="315"/>
      <c r="C88" s="315"/>
      <c r="D88" s="315"/>
      <c r="E88" s="315"/>
      <c r="F88" s="315"/>
      <c r="G88" s="315"/>
      <c r="H88" s="315"/>
      <c r="I88" s="315"/>
      <c r="J88" s="342" t="e">
        <f>VLOOKUP(MATCH(K88,'種目表'!$F$42:$F$64,0),'種目表'!$A$42:$F$64,5,FALSE)</f>
        <v>#N/A</v>
      </c>
      <c r="K88" s="367"/>
      <c r="L88" s="318"/>
      <c r="M88" s="318"/>
      <c r="N88" s="319"/>
      <c r="O88" s="342" t="e">
        <f>VLOOKUP(MATCH(P88,'種目表'!$F$42:$F$64,0),'種目表'!$A$42:$F$64,5,FALSE)</f>
        <v>#N/A</v>
      </c>
      <c r="P88" s="367"/>
      <c r="Q88" s="318"/>
      <c r="R88" s="318"/>
      <c r="S88" s="319"/>
      <c r="T88" s="342" t="e">
        <f>VLOOKUP(MATCH(U88,'種目表'!$F$42:$F$64,0),'種目表'!$A$42:$F$64,5,FALSE)</f>
        <v>#N/A</v>
      </c>
      <c r="U88" s="367"/>
      <c r="V88" s="318"/>
      <c r="W88" s="318"/>
      <c r="X88" s="319"/>
      <c r="Y88" s="320"/>
      <c r="Z88" s="321"/>
      <c r="AB88" s="244"/>
      <c r="AC88" s="244">
        <f>IF(C88="","",'定数表'!$P$5)</f>
      </c>
      <c r="AD88" s="244">
        <f t="shared" si="16"/>
        <v>0</v>
      </c>
      <c r="AE88" s="244"/>
      <c r="AF88" s="220">
        <f t="shared" si="13"/>
      </c>
      <c r="AG88" s="220">
        <f t="shared" si="14"/>
      </c>
      <c r="AH88" s="220">
        <f t="shared" si="15"/>
      </c>
    </row>
    <row r="89" spans="1:34" ht="14.25">
      <c r="A89" s="247">
        <f t="shared" si="12"/>
      </c>
      <c r="B89" s="315"/>
      <c r="C89" s="315"/>
      <c r="D89" s="315"/>
      <c r="E89" s="315"/>
      <c r="F89" s="315"/>
      <c r="G89" s="315"/>
      <c r="H89" s="315"/>
      <c r="I89" s="315"/>
      <c r="J89" s="342" t="e">
        <f>VLOOKUP(MATCH(K89,'種目表'!$F$42:$F$64,0),'種目表'!$A$42:$F$64,5,FALSE)</f>
        <v>#N/A</v>
      </c>
      <c r="K89" s="367"/>
      <c r="L89" s="318"/>
      <c r="M89" s="318"/>
      <c r="N89" s="319"/>
      <c r="O89" s="342" t="e">
        <f>VLOOKUP(MATCH(P89,'種目表'!$F$42:$F$64,0),'種目表'!$A$42:$F$64,5,FALSE)</f>
        <v>#N/A</v>
      </c>
      <c r="P89" s="367"/>
      <c r="Q89" s="318"/>
      <c r="R89" s="318"/>
      <c r="S89" s="319"/>
      <c r="T89" s="342" t="e">
        <f>VLOOKUP(MATCH(U89,'種目表'!$F$42:$F$64,0),'種目表'!$A$42:$F$64,5,FALSE)</f>
        <v>#N/A</v>
      </c>
      <c r="U89" s="367"/>
      <c r="V89" s="318"/>
      <c r="W89" s="318"/>
      <c r="X89" s="319"/>
      <c r="Y89" s="320"/>
      <c r="Z89" s="321"/>
      <c r="AB89" s="244"/>
      <c r="AC89" s="244">
        <f>IF(C89="","",'定数表'!$P$5)</f>
      </c>
      <c r="AD89" s="244">
        <f t="shared" si="16"/>
        <v>0</v>
      </c>
      <c r="AE89" s="244"/>
      <c r="AF89" s="220">
        <f t="shared" si="13"/>
      </c>
      <c r="AG89" s="220">
        <f t="shared" si="14"/>
      </c>
      <c r="AH89" s="220">
        <f t="shared" si="15"/>
      </c>
    </row>
    <row r="90" spans="1:34" ht="14.25">
      <c r="A90" s="248">
        <f t="shared" si="12"/>
      </c>
      <c r="B90" s="322"/>
      <c r="C90" s="322"/>
      <c r="D90" s="322"/>
      <c r="E90" s="322"/>
      <c r="F90" s="322"/>
      <c r="G90" s="322"/>
      <c r="H90" s="322"/>
      <c r="I90" s="322"/>
      <c r="J90" s="343" t="e">
        <f>VLOOKUP(MATCH(K90,'種目表'!$F$42:$F$64,0),'種目表'!$A$42:$F$64,5,FALSE)</f>
        <v>#N/A</v>
      </c>
      <c r="K90" s="368"/>
      <c r="L90" s="325"/>
      <c r="M90" s="325"/>
      <c r="N90" s="326"/>
      <c r="O90" s="343" t="e">
        <f>VLOOKUP(MATCH(P90,'種目表'!$F$42:$F$64,0),'種目表'!$A$42:$F$64,5,FALSE)</f>
        <v>#N/A</v>
      </c>
      <c r="P90" s="368"/>
      <c r="Q90" s="325"/>
      <c r="R90" s="325"/>
      <c r="S90" s="326"/>
      <c r="T90" s="343" t="e">
        <f>VLOOKUP(MATCH(U90,'種目表'!$F$42:$F$64,0),'種目表'!$A$42:$F$64,5,FALSE)</f>
        <v>#N/A</v>
      </c>
      <c r="U90" s="368"/>
      <c r="V90" s="325"/>
      <c r="W90" s="325"/>
      <c r="X90" s="326"/>
      <c r="Y90" s="327"/>
      <c r="Z90" s="328"/>
      <c r="AB90" s="245"/>
      <c r="AC90" s="245">
        <f>IF(C90="","",'定数表'!$P$5)</f>
      </c>
      <c r="AD90" s="245">
        <f t="shared" si="16"/>
        <v>0</v>
      </c>
      <c r="AE90" s="245"/>
      <c r="AF90" s="220">
        <f t="shared" si="13"/>
      </c>
      <c r="AG90" s="220">
        <f t="shared" si="14"/>
      </c>
      <c r="AH90" s="220">
        <f t="shared" si="15"/>
      </c>
    </row>
    <row r="91" spans="1:34" ht="14.25">
      <c r="A91" s="246">
        <f t="shared" si="12"/>
      </c>
      <c r="B91" s="308"/>
      <c r="C91" s="308"/>
      <c r="D91" s="308"/>
      <c r="E91" s="308"/>
      <c r="F91" s="308"/>
      <c r="G91" s="308"/>
      <c r="H91" s="308"/>
      <c r="I91" s="308"/>
      <c r="J91" s="341" t="e">
        <f>VLOOKUP(MATCH(K91,'種目表'!$F$42:$F$64,0),'種目表'!$A$42:$F$64,5,FALSE)</f>
        <v>#N/A</v>
      </c>
      <c r="K91" s="366"/>
      <c r="L91" s="311"/>
      <c r="M91" s="311"/>
      <c r="N91" s="312"/>
      <c r="O91" s="341" t="e">
        <f>VLOOKUP(MATCH(P91,'種目表'!$F$42:$F$64,0),'種目表'!$A$42:$F$64,5,FALSE)</f>
        <v>#N/A</v>
      </c>
      <c r="P91" s="366"/>
      <c r="Q91" s="311"/>
      <c r="R91" s="311"/>
      <c r="S91" s="312"/>
      <c r="T91" s="341" t="e">
        <f>VLOOKUP(MATCH(U91,'種目表'!$F$42:$F$64,0),'種目表'!$A$42:$F$64,5,FALSE)</f>
        <v>#N/A</v>
      </c>
      <c r="U91" s="366"/>
      <c r="V91" s="311"/>
      <c r="W91" s="311"/>
      <c r="X91" s="312"/>
      <c r="Y91" s="313"/>
      <c r="Z91" s="314"/>
      <c r="AB91" s="243"/>
      <c r="AC91" s="243">
        <f>IF(C91="","",'定数表'!$P$5)</f>
      </c>
      <c r="AD91" s="243">
        <f t="shared" si="16"/>
        <v>0</v>
      </c>
      <c r="AE91" s="243"/>
      <c r="AF91" s="220">
        <f t="shared" si="13"/>
      </c>
      <c r="AG91" s="220">
        <f t="shared" si="14"/>
      </c>
      <c r="AH91" s="220">
        <f t="shared" si="15"/>
      </c>
    </row>
    <row r="92" spans="1:34" ht="14.25">
      <c r="A92" s="247">
        <f t="shared" si="12"/>
      </c>
      <c r="B92" s="315"/>
      <c r="C92" s="315"/>
      <c r="D92" s="315"/>
      <c r="E92" s="315"/>
      <c r="F92" s="315"/>
      <c r="G92" s="315"/>
      <c r="H92" s="315"/>
      <c r="I92" s="315"/>
      <c r="J92" s="342" t="e">
        <f>VLOOKUP(MATCH(K92,'種目表'!$F$42:$F$64,0),'種目表'!$A$42:$F$64,5,FALSE)</f>
        <v>#N/A</v>
      </c>
      <c r="K92" s="367"/>
      <c r="L92" s="318"/>
      <c r="M92" s="318"/>
      <c r="N92" s="319"/>
      <c r="O92" s="342" t="e">
        <f>VLOOKUP(MATCH(P92,'種目表'!$F$42:$F$64,0),'種目表'!$A$42:$F$64,5,FALSE)</f>
        <v>#N/A</v>
      </c>
      <c r="P92" s="367"/>
      <c r="Q92" s="318"/>
      <c r="R92" s="318"/>
      <c r="S92" s="319"/>
      <c r="T92" s="342" t="e">
        <f>VLOOKUP(MATCH(U92,'種目表'!$F$42:$F$64,0),'種目表'!$A$42:$F$64,5,FALSE)</f>
        <v>#N/A</v>
      </c>
      <c r="U92" s="367"/>
      <c r="V92" s="318"/>
      <c r="W92" s="318"/>
      <c r="X92" s="319"/>
      <c r="Y92" s="320"/>
      <c r="Z92" s="321"/>
      <c r="AB92" s="244"/>
      <c r="AC92" s="244">
        <f>IF(C92="","",'定数表'!$P$5)</f>
      </c>
      <c r="AD92" s="244">
        <f t="shared" si="16"/>
        <v>0</v>
      </c>
      <c r="AE92" s="244"/>
      <c r="AF92" s="220">
        <f t="shared" si="13"/>
      </c>
      <c r="AG92" s="220">
        <f t="shared" si="14"/>
      </c>
      <c r="AH92" s="220">
        <f t="shared" si="15"/>
      </c>
    </row>
    <row r="93" spans="1:34" ht="14.25">
      <c r="A93" s="247">
        <f t="shared" si="12"/>
      </c>
      <c r="B93" s="315"/>
      <c r="C93" s="315"/>
      <c r="D93" s="315"/>
      <c r="E93" s="315"/>
      <c r="F93" s="315"/>
      <c r="G93" s="315"/>
      <c r="H93" s="315"/>
      <c r="I93" s="315"/>
      <c r="J93" s="342" t="e">
        <f>VLOOKUP(MATCH(K93,'種目表'!$F$42:$F$64,0),'種目表'!$A$42:$F$64,5,FALSE)</f>
        <v>#N/A</v>
      </c>
      <c r="K93" s="367"/>
      <c r="L93" s="318"/>
      <c r="M93" s="318"/>
      <c r="N93" s="319"/>
      <c r="O93" s="342" t="e">
        <f>VLOOKUP(MATCH(P93,'種目表'!$F$42:$F$64,0),'種目表'!$A$42:$F$64,5,FALSE)</f>
        <v>#N/A</v>
      </c>
      <c r="P93" s="367"/>
      <c r="Q93" s="318"/>
      <c r="R93" s="318"/>
      <c r="S93" s="319"/>
      <c r="T93" s="342" t="e">
        <f>VLOOKUP(MATCH(U93,'種目表'!$F$42:$F$64,0),'種目表'!$A$42:$F$64,5,FALSE)</f>
        <v>#N/A</v>
      </c>
      <c r="U93" s="367"/>
      <c r="V93" s="318"/>
      <c r="W93" s="318"/>
      <c r="X93" s="319"/>
      <c r="Y93" s="320"/>
      <c r="Z93" s="321"/>
      <c r="AB93" s="244"/>
      <c r="AC93" s="244">
        <f>IF(C93="","",'定数表'!$P$5)</f>
      </c>
      <c r="AD93" s="244">
        <f t="shared" si="16"/>
        <v>0</v>
      </c>
      <c r="AE93" s="244"/>
      <c r="AF93" s="220">
        <f t="shared" si="13"/>
      </c>
      <c r="AG93" s="220">
        <f t="shared" si="14"/>
      </c>
      <c r="AH93" s="220">
        <f t="shared" si="15"/>
      </c>
    </row>
    <row r="94" spans="1:34" ht="14.25">
      <c r="A94" s="247">
        <f t="shared" si="12"/>
      </c>
      <c r="B94" s="315"/>
      <c r="C94" s="315"/>
      <c r="D94" s="315"/>
      <c r="E94" s="315"/>
      <c r="F94" s="315"/>
      <c r="G94" s="315"/>
      <c r="H94" s="315"/>
      <c r="I94" s="315"/>
      <c r="J94" s="342" t="e">
        <f>VLOOKUP(MATCH(K94,'種目表'!$F$42:$F$64,0),'種目表'!$A$42:$F$64,5,FALSE)</f>
        <v>#N/A</v>
      </c>
      <c r="K94" s="367"/>
      <c r="L94" s="318"/>
      <c r="M94" s="318"/>
      <c r="N94" s="319"/>
      <c r="O94" s="342" t="e">
        <f>VLOOKUP(MATCH(P94,'種目表'!$F$42:$F$64,0),'種目表'!$A$42:$F$64,5,FALSE)</f>
        <v>#N/A</v>
      </c>
      <c r="P94" s="367"/>
      <c r="Q94" s="318"/>
      <c r="R94" s="318"/>
      <c r="S94" s="319"/>
      <c r="T94" s="342" t="e">
        <f>VLOOKUP(MATCH(U94,'種目表'!$F$42:$F$64,0),'種目表'!$A$42:$F$64,5,FALSE)</f>
        <v>#N/A</v>
      </c>
      <c r="U94" s="367"/>
      <c r="V94" s="318"/>
      <c r="W94" s="318"/>
      <c r="X94" s="319"/>
      <c r="Y94" s="320"/>
      <c r="Z94" s="321"/>
      <c r="AB94" s="244"/>
      <c r="AC94" s="244">
        <f>IF(C94="","",'定数表'!$P$5)</f>
      </c>
      <c r="AD94" s="244">
        <f t="shared" si="16"/>
        <v>0</v>
      </c>
      <c r="AE94" s="244"/>
      <c r="AF94" s="220">
        <f t="shared" si="13"/>
      </c>
      <c r="AG94" s="220">
        <f t="shared" si="14"/>
      </c>
      <c r="AH94" s="220">
        <f t="shared" si="15"/>
      </c>
    </row>
    <row r="95" spans="1:34" ht="14.25">
      <c r="A95" s="247">
        <f t="shared" si="12"/>
      </c>
      <c r="B95" s="315"/>
      <c r="C95" s="315"/>
      <c r="D95" s="315"/>
      <c r="E95" s="315"/>
      <c r="F95" s="315"/>
      <c r="G95" s="315"/>
      <c r="H95" s="315"/>
      <c r="I95" s="315"/>
      <c r="J95" s="342" t="e">
        <f>VLOOKUP(MATCH(K95,'種目表'!$F$42:$F$64,0),'種目表'!$A$42:$F$64,5,FALSE)</f>
        <v>#N/A</v>
      </c>
      <c r="K95" s="367"/>
      <c r="L95" s="318"/>
      <c r="M95" s="318"/>
      <c r="N95" s="319"/>
      <c r="O95" s="342" t="e">
        <f>VLOOKUP(MATCH(P95,'種目表'!$F$42:$F$64,0),'種目表'!$A$42:$F$64,5,FALSE)</f>
        <v>#N/A</v>
      </c>
      <c r="P95" s="367"/>
      <c r="Q95" s="318"/>
      <c r="R95" s="318"/>
      <c r="S95" s="319"/>
      <c r="T95" s="342" t="e">
        <f>VLOOKUP(MATCH(U95,'種目表'!$F$42:$F$64,0),'種目表'!$A$42:$F$64,5,FALSE)</f>
        <v>#N/A</v>
      </c>
      <c r="U95" s="367"/>
      <c r="V95" s="318"/>
      <c r="W95" s="318"/>
      <c r="X95" s="319"/>
      <c r="Y95" s="320"/>
      <c r="Z95" s="321"/>
      <c r="AB95" s="244"/>
      <c r="AC95" s="244">
        <f>IF(C95="","",'定数表'!$P$5)</f>
      </c>
      <c r="AD95" s="244">
        <f t="shared" si="16"/>
        <v>0</v>
      </c>
      <c r="AE95" s="244"/>
      <c r="AF95" s="220">
        <f t="shared" si="13"/>
      </c>
      <c r="AG95" s="220">
        <f t="shared" si="14"/>
      </c>
      <c r="AH95" s="220">
        <f t="shared" si="15"/>
      </c>
    </row>
    <row r="96" spans="1:34" ht="14.25">
      <c r="A96" s="247">
        <f t="shared" si="12"/>
      </c>
      <c r="B96" s="315"/>
      <c r="C96" s="315"/>
      <c r="D96" s="315"/>
      <c r="E96" s="315"/>
      <c r="F96" s="315"/>
      <c r="G96" s="315"/>
      <c r="H96" s="315"/>
      <c r="I96" s="315"/>
      <c r="J96" s="342" t="e">
        <f>VLOOKUP(MATCH(K96,'種目表'!$F$42:$F$64,0),'種目表'!$A$42:$F$64,5,FALSE)</f>
        <v>#N/A</v>
      </c>
      <c r="K96" s="367"/>
      <c r="L96" s="318"/>
      <c r="M96" s="318"/>
      <c r="N96" s="319"/>
      <c r="O96" s="342" t="e">
        <f>VLOOKUP(MATCH(P96,'種目表'!$F$42:$F$64,0),'種目表'!$A$42:$F$64,5,FALSE)</f>
        <v>#N/A</v>
      </c>
      <c r="P96" s="367"/>
      <c r="Q96" s="318"/>
      <c r="R96" s="318"/>
      <c r="S96" s="319"/>
      <c r="T96" s="342" t="e">
        <f>VLOOKUP(MATCH(U96,'種目表'!$F$42:$F$64,0),'種目表'!$A$42:$F$64,5,FALSE)</f>
        <v>#N/A</v>
      </c>
      <c r="U96" s="367"/>
      <c r="V96" s="318"/>
      <c r="W96" s="318"/>
      <c r="X96" s="319"/>
      <c r="Y96" s="320"/>
      <c r="Z96" s="321"/>
      <c r="AB96" s="244"/>
      <c r="AC96" s="244">
        <f>IF(C96="","",'定数表'!$P$5)</f>
      </c>
      <c r="AD96" s="244">
        <f t="shared" si="16"/>
        <v>0</v>
      </c>
      <c r="AE96" s="244"/>
      <c r="AF96" s="220">
        <f t="shared" si="13"/>
      </c>
      <c r="AG96" s="220">
        <f t="shared" si="14"/>
      </c>
      <c r="AH96" s="220">
        <f t="shared" si="15"/>
      </c>
    </row>
    <row r="97" spans="1:34" ht="14.25">
      <c r="A97" s="247">
        <f t="shared" si="12"/>
      </c>
      <c r="B97" s="315"/>
      <c r="C97" s="315"/>
      <c r="D97" s="315"/>
      <c r="E97" s="315"/>
      <c r="F97" s="315"/>
      <c r="G97" s="315"/>
      <c r="H97" s="315"/>
      <c r="I97" s="315"/>
      <c r="J97" s="342" t="e">
        <f>VLOOKUP(MATCH(K97,'種目表'!$F$42:$F$64,0),'種目表'!$A$42:$F$64,5,FALSE)</f>
        <v>#N/A</v>
      </c>
      <c r="K97" s="367"/>
      <c r="L97" s="318"/>
      <c r="M97" s="318"/>
      <c r="N97" s="319"/>
      <c r="O97" s="342" t="e">
        <f>VLOOKUP(MATCH(P97,'種目表'!$F$42:$F$64,0),'種目表'!$A$42:$F$64,5,FALSE)</f>
        <v>#N/A</v>
      </c>
      <c r="P97" s="367"/>
      <c r="Q97" s="318"/>
      <c r="R97" s="318"/>
      <c r="S97" s="319"/>
      <c r="T97" s="342" t="e">
        <f>VLOOKUP(MATCH(U97,'種目表'!$F$42:$F$64,0),'種目表'!$A$42:$F$64,5,FALSE)</f>
        <v>#N/A</v>
      </c>
      <c r="U97" s="367"/>
      <c r="V97" s="318"/>
      <c r="W97" s="318"/>
      <c r="X97" s="319"/>
      <c r="Y97" s="320"/>
      <c r="Z97" s="321"/>
      <c r="AB97" s="244"/>
      <c r="AC97" s="244">
        <f>IF(C97="","",'定数表'!$P$5)</f>
      </c>
      <c r="AD97" s="244">
        <f t="shared" si="16"/>
        <v>0</v>
      </c>
      <c r="AE97" s="244"/>
      <c r="AF97" s="220">
        <f t="shared" si="13"/>
      </c>
      <c r="AG97" s="220">
        <f t="shared" si="14"/>
      </c>
      <c r="AH97" s="220">
        <f t="shared" si="15"/>
      </c>
    </row>
    <row r="98" spans="1:34" ht="14.25">
      <c r="A98" s="247">
        <f t="shared" si="12"/>
      </c>
      <c r="B98" s="315"/>
      <c r="C98" s="315"/>
      <c r="D98" s="315"/>
      <c r="E98" s="315"/>
      <c r="F98" s="315"/>
      <c r="G98" s="315"/>
      <c r="H98" s="315"/>
      <c r="I98" s="315"/>
      <c r="J98" s="342" t="e">
        <f>VLOOKUP(MATCH(K98,'種目表'!$F$42:$F$64,0),'種目表'!$A$42:$F$64,5,FALSE)</f>
        <v>#N/A</v>
      </c>
      <c r="K98" s="367"/>
      <c r="L98" s="318"/>
      <c r="M98" s="318"/>
      <c r="N98" s="319"/>
      <c r="O98" s="342" t="e">
        <f>VLOOKUP(MATCH(P98,'種目表'!$F$42:$F$64,0),'種目表'!$A$42:$F$64,5,FALSE)</f>
        <v>#N/A</v>
      </c>
      <c r="P98" s="367"/>
      <c r="Q98" s="318"/>
      <c r="R98" s="318"/>
      <c r="S98" s="319"/>
      <c r="T98" s="342" t="e">
        <f>VLOOKUP(MATCH(U98,'種目表'!$F$42:$F$64,0),'種目表'!$A$42:$F$64,5,FALSE)</f>
        <v>#N/A</v>
      </c>
      <c r="U98" s="367"/>
      <c r="V98" s="318"/>
      <c r="W98" s="318"/>
      <c r="X98" s="319"/>
      <c r="Y98" s="320"/>
      <c r="Z98" s="321"/>
      <c r="AB98" s="244"/>
      <c r="AC98" s="244">
        <f>IF(C98="","",'定数表'!$P$5)</f>
      </c>
      <c r="AD98" s="244">
        <f t="shared" si="16"/>
        <v>0</v>
      </c>
      <c r="AE98" s="244"/>
      <c r="AF98" s="220">
        <f t="shared" si="13"/>
      </c>
      <c r="AG98" s="220">
        <f t="shared" si="14"/>
      </c>
      <c r="AH98" s="220">
        <f t="shared" si="15"/>
      </c>
    </row>
    <row r="99" spans="1:34" ht="14.25">
      <c r="A99" s="247">
        <f t="shared" si="12"/>
      </c>
      <c r="B99" s="315"/>
      <c r="C99" s="315"/>
      <c r="D99" s="315"/>
      <c r="E99" s="315"/>
      <c r="F99" s="315"/>
      <c r="G99" s="315"/>
      <c r="H99" s="315"/>
      <c r="I99" s="315"/>
      <c r="J99" s="342" t="e">
        <f>VLOOKUP(MATCH(K99,'種目表'!$F$42:$F$64,0),'種目表'!$A$42:$F$64,5,FALSE)</f>
        <v>#N/A</v>
      </c>
      <c r="K99" s="367"/>
      <c r="L99" s="318"/>
      <c r="M99" s="318"/>
      <c r="N99" s="319"/>
      <c r="O99" s="342" t="e">
        <f>VLOOKUP(MATCH(P99,'種目表'!$F$42:$F$64,0),'種目表'!$A$42:$F$64,5,FALSE)</f>
        <v>#N/A</v>
      </c>
      <c r="P99" s="367"/>
      <c r="Q99" s="318"/>
      <c r="R99" s="318"/>
      <c r="S99" s="319"/>
      <c r="T99" s="342" t="e">
        <f>VLOOKUP(MATCH(U99,'種目表'!$F$42:$F$64,0),'種目表'!$A$42:$F$64,5,FALSE)</f>
        <v>#N/A</v>
      </c>
      <c r="U99" s="367"/>
      <c r="V99" s="318"/>
      <c r="W99" s="318"/>
      <c r="X99" s="319"/>
      <c r="Y99" s="320"/>
      <c r="Z99" s="321"/>
      <c r="AB99" s="244"/>
      <c r="AC99" s="244">
        <f>IF(C99="","",'定数表'!$P$5)</f>
      </c>
      <c r="AD99" s="244">
        <f t="shared" si="16"/>
        <v>0</v>
      </c>
      <c r="AE99" s="244"/>
      <c r="AF99" s="220">
        <f t="shared" si="13"/>
      </c>
      <c r="AG99" s="220">
        <f t="shared" si="14"/>
      </c>
      <c r="AH99" s="220">
        <f t="shared" si="15"/>
      </c>
    </row>
    <row r="100" spans="1:34" ht="14.25">
      <c r="A100" s="248">
        <f t="shared" si="12"/>
      </c>
      <c r="B100" s="322"/>
      <c r="C100" s="322"/>
      <c r="D100" s="322"/>
      <c r="E100" s="322"/>
      <c r="F100" s="322"/>
      <c r="G100" s="322"/>
      <c r="H100" s="322"/>
      <c r="I100" s="322"/>
      <c r="J100" s="343" t="e">
        <f>VLOOKUP(MATCH(K100,'種目表'!$F$42:$F$64,0),'種目表'!$A$42:$F$64,5,FALSE)</f>
        <v>#N/A</v>
      </c>
      <c r="K100" s="368"/>
      <c r="L100" s="325"/>
      <c r="M100" s="325"/>
      <c r="N100" s="326"/>
      <c r="O100" s="343" t="e">
        <f>VLOOKUP(MATCH(P100,'種目表'!$F$42:$F$64,0),'種目表'!$A$42:$F$64,5,FALSE)</f>
        <v>#N/A</v>
      </c>
      <c r="P100" s="368"/>
      <c r="Q100" s="325"/>
      <c r="R100" s="325"/>
      <c r="S100" s="326"/>
      <c r="T100" s="343" t="e">
        <f>VLOOKUP(MATCH(U100,'種目表'!$F$42:$F$64,0),'種目表'!$A$42:$F$64,5,FALSE)</f>
        <v>#N/A</v>
      </c>
      <c r="U100" s="368"/>
      <c r="V100" s="325"/>
      <c r="W100" s="325"/>
      <c r="X100" s="326"/>
      <c r="Y100" s="327"/>
      <c r="Z100" s="328"/>
      <c r="AB100" s="245"/>
      <c r="AC100" s="245">
        <f>IF(C100="","",'定数表'!$P$5)</f>
      </c>
      <c r="AD100" s="245">
        <f t="shared" si="16"/>
        <v>0</v>
      </c>
      <c r="AE100" s="245"/>
      <c r="AF100" s="220">
        <f t="shared" si="13"/>
      </c>
      <c r="AG100" s="220">
        <f t="shared" si="14"/>
      </c>
      <c r="AH100" s="220">
        <f t="shared" si="15"/>
      </c>
    </row>
    <row r="101" spans="1:34" ht="14.25">
      <c r="A101" s="246">
        <f t="shared" si="12"/>
      </c>
      <c r="B101" s="308"/>
      <c r="C101" s="308"/>
      <c r="D101" s="308"/>
      <c r="E101" s="308"/>
      <c r="F101" s="308"/>
      <c r="G101" s="308"/>
      <c r="H101" s="308"/>
      <c r="I101" s="308"/>
      <c r="J101" s="341" t="e">
        <f>VLOOKUP(MATCH(K101,'種目表'!$F$42:$F$64,0),'種目表'!$A$42:$F$64,5,FALSE)</f>
        <v>#N/A</v>
      </c>
      <c r="K101" s="366"/>
      <c r="L101" s="311"/>
      <c r="M101" s="311"/>
      <c r="N101" s="312"/>
      <c r="O101" s="341" t="e">
        <f>VLOOKUP(MATCH(P101,'種目表'!$F$42:$F$64,0),'種目表'!$A$42:$F$64,5,FALSE)</f>
        <v>#N/A</v>
      </c>
      <c r="P101" s="366"/>
      <c r="Q101" s="311"/>
      <c r="R101" s="311"/>
      <c r="S101" s="312"/>
      <c r="T101" s="341" t="e">
        <f>VLOOKUP(MATCH(U101,'種目表'!$F$42:$F$64,0),'種目表'!$A$42:$F$64,5,FALSE)</f>
        <v>#N/A</v>
      </c>
      <c r="U101" s="366"/>
      <c r="V101" s="311"/>
      <c r="W101" s="311"/>
      <c r="X101" s="312"/>
      <c r="Y101" s="313"/>
      <c r="Z101" s="314"/>
      <c r="AB101" s="243"/>
      <c r="AC101" s="243">
        <f>IF(C101="","",'定数表'!$P$5)</f>
      </c>
      <c r="AD101" s="243">
        <f t="shared" si="16"/>
        <v>0</v>
      </c>
      <c r="AE101" s="243"/>
      <c r="AF101" s="220">
        <f t="shared" si="13"/>
      </c>
      <c r="AG101" s="220">
        <f t="shared" si="14"/>
      </c>
      <c r="AH101" s="220">
        <f t="shared" si="15"/>
      </c>
    </row>
    <row r="102" spans="1:34" ht="14.25">
      <c r="A102" s="247">
        <f t="shared" si="12"/>
      </c>
      <c r="B102" s="315"/>
      <c r="C102" s="315"/>
      <c r="D102" s="315"/>
      <c r="E102" s="315"/>
      <c r="F102" s="315"/>
      <c r="G102" s="315"/>
      <c r="H102" s="315"/>
      <c r="I102" s="315"/>
      <c r="J102" s="342" t="e">
        <f>VLOOKUP(MATCH(K102,'種目表'!$F$42:$F$64,0),'種目表'!$A$42:$F$64,5,FALSE)</f>
        <v>#N/A</v>
      </c>
      <c r="K102" s="367"/>
      <c r="L102" s="318"/>
      <c r="M102" s="318"/>
      <c r="N102" s="319"/>
      <c r="O102" s="342" t="e">
        <f>VLOOKUP(MATCH(P102,'種目表'!$F$42:$F$64,0),'種目表'!$A$42:$F$64,5,FALSE)</f>
        <v>#N/A</v>
      </c>
      <c r="P102" s="367"/>
      <c r="Q102" s="318"/>
      <c r="R102" s="318"/>
      <c r="S102" s="319"/>
      <c r="T102" s="342" t="e">
        <f>VLOOKUP(MATCH(U102,'種目表'!$F$42:$F$64,0),'種目表'!$A$42:$F$64,5,FALSE)</f>
        <v>#N/A</v>
      </c>
      <c r="U102" s="367"/>
      <c r="V102" s="318"/>
      <c r="W102" s="318"/>
      <c r="X102" s="319"/>
      <c r="Y102" s="320"/>
      <c r="Z102" s="321"/>
      <c r="AB102" s="244"/>
      <c r="AC102" s="244">
        <f>IF(C102="","",'定数表'!$P$5)</f>
      </c>
      <c r="AD102" s="244">
        <f t="shared" si="16"/>
        <v>0</v>
      </c>
      <c r="AE102" s="244"/>
      <c r="AF102" s="220">
        <f t="shared" si="13"/>
      </c>
      <c r="AG102" s="220">
        <f t="shared" si="14"/>
      </c>
      <c r="AH102" s="220">
        <f t="shared" si="15"/>
      </c>
    </row>
    <row r="103" spans="1:34" ht="14.25">
      <c r="A103" s="247">
        <f t="shared" si="12"/>
      </c>
      <c r="B103" s="315"/>
      <c r="C103" s="315"/>
      <c r="D103" s="315"/>
      <c r="E103" s="315"/>
      <c r="F103" s="315"/>
      <c r="G103" s="315"/>
      <c r="H103" s="315"/>
      <c r="I103" s="315"/>
      <c r="J103" s="342" t="e">
        <f>VLOOKUP(MATCH(K103,'種目表'!$F$42:$F$64,0),'種目表'!$A$42:$F$64,5,FALSE)</f>
        <v>#N/A</v>
      </c>
      <c r="K103" s="367"/>
      <c r="L103" s="318"/>
      <c r="M103" s="318"/>
      <c r="N103" s="319"/>
      <c r="O103" s="342" t="e">
        <f>VLOOKUP(MATCH(P103,'種目表'!$F$42:$F$64,0),'種目表'!$A$42:$F$64,5,FALSE)</f>
        <v>#N/A</v>
      </c>
      <c r="P103" s="367"/>
      <c r="Q103" s="318"/>
      <c r="R103" s="318"/>
      <c r="S103" s="319"/>
      <c r="T103" s="342" t="e">
        <f>VLOOKUP(MATCH(U103,'種目表'!$F$42:$F$64,0),'種目表'!$A$42:$F$64,5,FALSE)</f>
        <v>#N/A</v>
      </c>
      <c r="U103" s="367"/>
      <c r="V103" s="318"/>
      <c r="W103" s="318"/>
      <c r="X103" s="319"/>
      <c r="Y103" s="320"/>
      <c r="Z103" s="321"/>
      <c r="AB103" s="244"/>
      <c r="AC103" s="244">
        <f>IF(C103="","",'定数表'!$P$5)</f>
      </c>
      <c r="AD103" s="244">
        <f t="shared" si="16"/>
        <v>0</v>
      </c>
      <c r="AE103" s="244"/>
      <c r="AF103" s="220">
        <f t="shared" si="13"/>
      </c>
      <c r="AG103" s="220">
        <f t="shared" si="14"/>
      </c>
      <c r="AH103" s="220">
        <f t="shared" si="15"/>
      </c>
    </row>
    <row r="104" spans="1:34" ht="14.25">
      <c r="A104" s="247">
        <f t="shared" si="12"/>
      </c>
      <c r="B104" s="315"/>
      <c r="C104" s="315"/>
      <c r="D104" s="315"/>
      <c r="E104" s="315"/>
      <c r="F104" s="315"/>
      <c r="G104" s="315"/>
      <c r="H104" s="315"/>
      <c r="I104" s="315"/>
      <c r="J104" s="342" t="e">
        <f>VLOOKUP(MATCH(K104,'種目表'!$F$42:$F$64,0),'種目表'!$A$42:$F$64,5,FALSE)</f>
        <v>#N/A</v>
      </c>
      <c r="K104" s="367"/>
      <c r="L104" s="318"/>
      <c r="M104" s="318"/>
      <c r="N104" s="319"/>
      <c r="O104" s="342" t="e">
        <f>VLOOKUP(MATCH(P104,'種目表'!$F$42:$F$64,0),'種目表'!$A$42:$F$64,5,FALSE)</f>
        <v>#N/A</v>
      </c>
      <c r="P104" s="367"/>
      <c r="Q104" s="318"/>
      <c r="R104" s="318"/>
      <c r="S104" s="319"/>
      <c r="T104" s="342" t="e">
        <f>VLOOKUP(MATCH(U104,'種目表'!$F$42:$F$64,0),'種目表'!$A$42:$F$64,5,FALSE)</f>
        <v>#N/A</v>
      </c>
      <c r="U104" s="367"/>
      <c r="V104" s="318"/>
      <c r="W104" s="318"/>
      <c r="X104" s="319"/>
      <c r="Y104" s="320"/>
      <c r="Z104" s="321"/>
      <c r="AB104" s="244"/>
      <c r="AC104" s="244">
        <f>IF(C104="","",'定数表'!$P$5)</f>
      </c>
      <c r="AD104" s="244">
        <f t="shared" si="16"/>
        <v>0</v>
      </c>
      <c r="AE104" s="244"/>
      <c r="AF104" s="220">
        <f t="shared" si="13"/>
      </c>
      <c r="AG104" s="220">
        <f t="shared" si="14"/>
      </c>
      <c r="AH104" s="220">
        <f t="shared" si="15"/>
      </c>
    </row>
    <row r="105" spans="1:34" ht="14.25">
      <c r="A105" s="247">
        <f t="shared" si="12"/>
      </c>
      <c r="B105" s="315"/>
      <c r="C105" s="315"/>
      <c r="D105" s="315"/>
      <c r="E105" s="315"/>
      <c r="F105" s="315"/>
      <c r="G105" s="315"/>
      <c r="H105" s="315"/>
      <c r="I105" s="315"/>
      <c r="J105" s="342" t="e">
        <f>VLOOKUP(MATCH(K105,'種目表'!$F$42:$F$64,0),'種目表'!$A$42:$F$64,5,FALSE)</f>
        <v>#N/A</v>
      </c>
      <c r="K105" s="367"/>
      <c r="L105" s="318"/>
      <c r="M105" s="318"/>
      <c r="N105" s="319"/>
      <c r="O105" s="342" t="e">
        <f>VLOOKUP(MATCH(P105,'種目表'!$F$42:$F$64,0),'種目表'!$A$42:$F$64,5,FALSE)</f>
        <v>#N/A</v>
      </c>
      <c r="P105" s="367"/>
      <c r="Q105" s="318"/>
      <c r="R105" s="318"/>
      <c r="S105" s="319"/>
      <c r="T105" s="342" t="e">
        <f>VLOOKUP(MATCH(U105,'種目表'!$F$42:$F$64,0),'種目表'!$A$42:$F$64,5,FALSE)</f>
        <v>#N/A</v>
      </c>
      <c r="U105" s="367"/>
      <c r="V105" s="318"/>
      <c r="W105" s="318"/>
      <c r="X105" s="319"/>
      <c r="Y105" s="320"/>
      <c r="Z105" s="321"/>
      <c r="AB105" s="244"/>
      <c r="AC105" s="244">
        <f>IF(C105="","",'定数表'!$P$5)</f>
      </c>
      <c r="AD105" s="244">
        <f t="shared" si="16"/>
        <v>0</v>
      </c>
      <c r="AE105" s="244"/>
      <c r="AF105" s="220">
        <f t="shared" si="13"/>
      </c>
      <c r="AG105" s="220">
        <f t="shared" si="14"/>
      </c>
      <c r="AH105" s="220">
        <f t="shared" si="15"/>
      </c>
    </row>
    <row r="106" spans="1:34" ht="14.25">
      <c r="A106" s="247">
        <f t="shared" si="12"/>
      </c>
      <c r="B106" s="315"/>
      <c r="C106" s="315"/>
      <c r="D106" s="315"/>
      <c r="E106" s="315"/>
      <c r="F106" s="315"/>
      <c r="G106" s="315"/>
      <c r="H106" s="315"/>
      <c r="I106" s="315"/>
      <c r="J106" s="342" t="e">
        <f>VLOOKUP(MATCH(K106,'種目表'!$F$42:$F$64,0),'種目表'!$A$42:$F$64,5,FALSE)</f>
        <v>#N/A</v>
      </c>
      <c r="K106" s="367"/>
      <c r="L106" s="318"/>
      <c r="M106" s="318"/>
      <c r="N106" s="319"/>
      <c r="O106" s="342" t="e">
        <f>VLOOKUP(MATCH(P106,'種目表'!$F$42:$F$64,0),'種目表'!$A$42:$F$64,5,FALSE)</f>
        <v>#N/A</v>
      </c>
      <c r="P106" s="367"/>
      <c r="Q106" s="318"/>
      <c r="R106" s="318"/>
      <c r="S106" s="319"/>
      <c r="T106" s="342" t="e">
        <f>VLOOKUP(MATCH(U106,'種目表'!$F$42:$F$64,0),'種目表'!$A$42:$F$64,5,FALSE)</f>
        <v>#N/A</v>
      </c>
      <c r="U106" s="367"/>
      <c r="V106" s="318"/>
      <c r="W106" s="318"/>
      <c r="X106" s="319"/>
      <c r="Y106" s="320"/>
      <c r="Z106" s="321"/>
      <c r="AB106" s="244"/>
      <c r="AC106" s="244">
        <f>IF(C106="","",'定数表'!$P$5)</f>
      </c>
      <c r="AD106" s="244">
        <f t="shared" si="16"/>
        <v>0</v>
      </c>
      <c r="AE106" s="244"/>
      <c r="AF106" s="220">
        <f t="shared" si="13"/>
      </c>
      <c r="AG106" s="220">
        <f t="shared" si="14"/>
      </c>
      <c r="AH106" s="220">
        <f t="shared" si="15"/>
      </c>
    </row>
    <row r="107" spans="1:34" ht="14.25">
      <c r="A107" s="247">
        <f t="shared" si="12"/>
      </c>
      <c r="B107" s="315"/>
      <c r="C107" s="315"/>
      <c r="D107" s="315"/>
      <c r="E107" s="315"/>
      <c r="F107" s="315"/>
      <c r="G107" s="315"/>
      <c r="H107" s="315"/>
      <c r="I107" s="315"/>
      <c r="J107" s="342" t="e">
        <f>VLOOKUP(MATCH(K107,'種目表'!$F$42:$F$64,0),'種目表'!$A$42:$F$64,5,FALSE)</f>
        <v>#N/A</v>
      </c>
      <c r="K107" s="367"/>
      <c r="L107" s="318"/>
      <c r="M107" s="318"/>
      <c r="N107" s="319"/>
      <c r="O107" s="342" t="e">
        <f>VLOOKUP(MATCH(P107,'種目表'!$F$42:$F$64,0),'種目表'!$A$42:$F$64,5,FALSE)</f>
        <v>#N/A</v>
      </c>
      <c r="P107" s="367"/>
      <c r="Q107" s="318"/>
      <c r="R107" s="318"/>
      <c r="S107" s="319"/>
      <c r="T107" s="342" t="e">
        <f>VLOOKUP(MATCH(U107,'種目表'!$F$42:$F$64,0),'種目表'!$A$42:$F$64,5,FALSE)</f>
        <v>#N/A</v>
      </c>
      <c r="U107" s="367"/>
      <c r="V107" s="318"/>
      <c r="W107" s="318"/>
      <c r="X107" s="319"/>
      <c r="Y107" s="320"/>
      <c r="Z107" s="321"/>
      <c r="AB107" s="244"/>
      <c r="AC107" s="244">
        <f>IF(C107="","",'定数表'!$P$5)</f>
      </c>
      <c r="AD107" s="244">
        <f t="shared" si="16"/>
        <v>0</v>
      </c>
      <c r="AE107" s="244"/>
      <c r="AF107" s="220">
        <f t="shared" si="13"/>
      </c>
      <c r="AG107" s="220">
        <f t="shared" si="14"/>
      </c>
      <c r="AH107" s="220">
        <f t="shared" si="15"/>
      </c>
    </row>
    <row r="108" spans="1:34" ht="14.25">
      <c r="A108" s="247">
        <f t="shared" si="12"/>
      </c>
      <c r="B108" s="315"/>
      <c r="C108" s="315"/>
      <c r="D108" s="315"/>
      <c r="E108" s="315"/>
      <c r="F108" s="315"/>
      <c r="G108" s="315"/>
      <c r="H108" s="315"/>
      <c r="I108" s="315"/>
      <c r="J108" s="342" t="e">
        <f>VLOOKUP(MATCH(K108,'種目表'!$F$42:$F$64,0),'種目表'!$A$42:$F$64,5,FALSE)</f>
        <v>#N/A</v>
      </c>
      <c r="K108" s="367"/>
      <c r="L108" s="318"/>
      <c r="M108" s="318"/>
      <c r="N108" s="319"/>
      <c r="O108" s="342" t="e">
        <f>VLOOKUP(MATCH(P108,'種目表'!$F$42:$F$64,0),'種目表'!$A$42:$F$64,5,FALSE)</f>
        <v>#N/A</v>
      </c>
      <c r="P108" s="367"/>
      <c r="Q108" s="318"/>
      <c r="R108" s="318"/>
      <c r="S108" s="319"/>
      <c r="T108" s="342" t="e">
        <f>VLOOKUP(MATCH(U108,'種目表'!$F$42:$F$64,0),'種目表'!$A$42:$F$64,5,FALSE)</f>
        <v>#N/A</v>
      </c>
      <c r="U108" s="367"/>
      <c r="V108" s="318"/>
      <c r="W108" s="318"/>
      <c r="X108" s="319"/>
      <c r="Y108" s="320"/>
      <c r="Z108" s="321"/>
      <c r="AB108" s="244"/>
      <c r="AC108" s="244">
        <f>IF(C108="","",'定数表'!$P$5)</f>
      </c>
      <c r="AD108" s="244">
        <f t="shared" si="16"/>
        <v>0</v>
      </c>
      <c r="AE108" s="244"/>
      <c r="AF108" s="220">
        <f t="shared" si="13"/>
      </c>
      <c r="AG108" s="220">
        <f t="shared" si="14"/>
      </c>
      <c r="AH108" s="220">
        <f t="shared" si="15"/>
      </c>
    </row>
    <row r="109" spans="1:34" ht="14.25">
      <c r="A109" s="247">
        <f t="shared" si="12"/>
      </c>
      <c r="B109" s="315"/>
      <c r="C109" s="315"/>
      <c r="D109" s="315"/>
      <c r="E109" s="315"/>
      <c r="F109" s="315"/>
      <c r="G109" s="315"/>
      <c r="H109" s="315"/>
      <c r="I109" s="315"/>
      <c r="J109" s="342" t="e">
        <f>VLOOKUP(MATCH(K109,'種目表'!$F$42:$F$64,0),'種目表'!$A$42:$F$64,5,FALSE)</f>
        <v>#N/A</v>
      </c>
      <c r="K109" s="367"/>
      <c r="L109" s="318"/>
      <c r="M109" s="318"/>
      <c r="N109" s="319"/>
      <c r="O109" s="342" t="e">
        <f>VLOOKUP(MATCH(P109,'種目表'!$F$42:$F$64,0),'種目表'!$A$42:$F$64,5,FALSE)</f>
        <v>#N/A</v>
      </c>
      <c r="P109" s="367"/>
      <c r="Q109" s="318"/>
      <c r="R109" s="318"/>
      <c r="S109" s="319"/>
      <c r="T109" s="342" t="e">
        <f>VLOOKUP(MATCH(U109,'種目表'!$F$42:$F$64,0),'種目表'!$A$42:$F$64,5,FALSE)</f>
        <v>#N/A</v>
      </c>
      <c r="U109" s="367"/>
      <c r="V109" s="318"/>
      <c r="W109" s="318"/>
      <c r="X109" s="319"/>
      <c r="Y109" s="320"/>
      <c r="Z109" s="321"/>
      <c r="AB109" s="244"/>
      <c r="AC109" s="244">
        <f>IF(C109="","",'定数表'!$P$5)</f>
      </c>
      <c r="AD109" s="244">
        <f t="shared" si="16"/>
        <v>0</v>
      </c>
      <c r="AE109" s="244"/>
      <c r="AF109" s="220">
        <f t="shared" si="13"/>
      </c>
      <c r="AG109" s="220">
        <f t="shared" si="14"/>
      </c>
      <c r="AH109" s="220">
        <f t="shared" si="15"/>
      </c>
    </row>
    <row r="110" spans="1:34" ht="14.25">
      <c r="A110" s="248">
        <f t="shared" si="12"/>
      </c>
      <c r="B110" s="322"/>
      <c r="C110" s="322"/>
      <c r="D110" s="322"/>
      <c r="E110" s="322"/>
      <c r="F110" s="322"/>
      <c r="G110" s="322"/>
      <c r="H110" s="322"/>
      <c r="I110" s="322"/>
      <c r="J110" s="343" t="e">
        <f>VLOOKUP(MATCH(K110,'種目表'!$F$42:$F$64,0),'種目表'!$A$42:$F$64,5,FALSE)</f>
        <v>#N/A</v>
      </c>
      <c r="K110" s="368"/>
      <c r="L110" s="325"/>
      <c r="M110" s="325"/>
      <c r="N110" s="326"/>
      <c r="O110" s="343" t="e">
        <f>VLOOKUP(MATCH(P110,'種目表'!$F$42:$F$64,0),'種目表'!$A$42:$F$64,5,FALSE)</f>
        <v>#N/A</v>
      </c>
      <c r="P110" s="368"/>
      <c r="Q110" s="325"/>
      <c r="R110" s="325"/>
      <c r="S110" s="326"/>
      <c r="T110" s="343" t="e">
        <f>VLOOKUP(MATCH(U110,'種目表'!$F$42:$F$64,0),'種目表'!$A$42:$F$64,5,FALSE)</f>
        <v>#N/A</v>
      </c>
      <c r="U110" s="368"/>
      <c r="V110" s="325"/>
      <c r="W110" s="325"/>
      <c r="X110" s="326"/>
      <c r="Y110" s="327"/>
      <c r="Z110" s="328"/>
      <c r="AB110" s="245"/>
      <c r="AC110" s="245">
        <f>IF(C110="","",'定数表'!$P$5)</f>
      </c>
      <c r="AD110" s="245">
        <f t="shared" si="16"/>
        <v>0</v>
      </c>
      <c r="AE110" s="245"/>
      <c r="AF110" s="220">
        <f t="shared" si="13"/>
      </c>
      <c r="AG110" s="220">
        <f t="shared" si="14"/>
      </c>
      <c r="AH110" s="220">
        <f t="shared" si="15"/>
      </c>
    </row>
  </sheetData>
  <sheetProtection/>
  <mergeCells count="5">
    <mergeCell ref="U8:U9"/>
    <mergeCell ref="C2:E2"/>
    <mergeCell ref="L7:M7"/>
    <mergeCell ref="K8:K9"/>
    <mergeCell ref="P8:P9"/>
  </mergeCells>
  <conditionalFormatting sqref="AP11:AP25 AP29:AP31">
    <cfRule type="cellIs" priority="1" dxfId="0" operator="greaterThan" stopIfTrue="1">
      <formula>3</formula>
    </cfRule>
  </conditionalFormatting>
  <dataValidations count="14">
    <dataValidation type="whole" allowBlank="1" showInputMessage="1" showErrorMessage="1" sqref="Q4">
      <formula1>1</formula1>
      <formula2>12</formula2>
    </dataValidation>
    <dataValidation type="whole" allowBlank="1" showInputMessage="1" showErrorMessage="1" sqref="R4">
      <formula1>1</formula1>
      <formula2>31</formula2>
    </dataValidation>
    <dataValidation type="whole" allowBlank="1" showInputMessage="1" showErrorMessage="1" sqref="L4:M5">
      <formula1>1</formula1>
      <formula2>3</formula2>
    </dataValidation>
    <dataValidation type="textLength" allowBlank="1" showInputMessage="1" showErrorMessage="1" imeMode="hiragana" sqref="D3:F5">
      <formula1>0</formula1>
      <formula2>16</formula2>
    </dataValidation>
    <dataValidation allowBlank="1" showInputMessage="1" showErrorMessage="1" imeMode="hiragana" sqref="J4:K5 C11:C110"/>
    <dataValidation allowBlank="1" showInputMessage="1" showErrorMessage="1" imeMode="halfKatakana" sqref="D11:E110"/>
    <dataValidation type="whole" operator="equal" allowBlank="1" showInputMessage="1" showErrorMessage="1" errorTitle="不正入力" error="このセルには数値「１」しか入力できません&#10;&#10;リレー競技のエントリー者に「１」を入力して下さい" imeMode="disabled" sqref="Y11:Z22 Y24:Z110">
      <formula1>1</formula1>
    </dataValidation>
    <dataValidation type="whole" operator="greaterThan" allowBlank="1" showInputMessage="1" showErrorMessage="1" imeMode="disabled" sqref="B11:B110">
      <formula1>0</formula1>
    </dataValidation>
    <dataValidation allowBlank="1" showInputMessage="1" showErrorMessage="1" imeMode="disabled" sqref="V11:V110 W11:X22 J11:J110 L11:O110 W24:X110 Q11:T110"/>
    <dataValidation type="whole" operator="lessThan" allowBlank="1" showInputMessage="1" showErrorMessage="1" promptTitle="誕生年の入力" prompt="西暦の年数の下２ケタの数値を入力して下さい" errorTitle="不正入力" error="西暦の年数の下２ケタの数値を入力して下さい" imeMode="disabled" sqref="F11:F110">
      <formula1>3000</formula1>
    </dataValidation>
    <dataValidation type="whole" allowBlank="1" showInputMessage="1" showErrorMessage="1" promptTitle="学年の入力" prompt="学年の数値 １～３ を入力してください" errorTitle="不正入力" error="このセルには １～３ の整数値しか入力できません" imeMode="disabled" sqref="I11:I110">
      <formula1>1</formula1>
      <formula2>3</formula2>
    </dataValidation>
    <dataValidation type="whole" allowBlank="1" showInputMessage="1" showErrorMessage="1" promptTitle="誕生月の入力" prompt="誕生月 １～１２ の数値を入力してください" errorTitle="不正入力" error="月数　１～１２　の数値しか入力できません" imeMode="disabled" sqref="G11:G110">
      <formula1>1</formula1>
      <formula2>12</formula2>
    </dataValidation>
    <dataValidation type="whole" allowBlank="1" showInputMessage="1" showErrorMessage="1" promptTitle="誕生日の入力" prompt="誕生日の日数 １～３１ の数値を入力してください" errorTitle="不正入力" error="日数　１～３１　の数値しか入力できません" imeMode="disabled" sqref="H11:H110">
      <formula1>1</formula1>
      <formula2>31</formula2>
    </dataValidation>
    <dataValidation type="list" allowBlank="1" showInputMessage="1" showErrorMessage="1" sqref="P11:P110 K11:K110 U11:U110">
      <formula1>総体女</formula1>
    </dataValidation>
  </dataValidations>
  <printOptions horizontalCentered="1"/>
  <pageMargins left="0.590551181102362" right="0.590551181102362" top="0.590551181102362" bottom="0.590551181102362" header="0.393700787401575" footer="0"/>
  <pageSetup horizontalDpi="300" verticalDpi="300" orientation="landscape" paperSize="9" scale="7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H370"/>
  <sheetViews>
    <sheetView showGridLines="0" zoomScale="75" zoomScaleNormal="75" zoomScalePageLayoutView="0" workbookViewId="0" topLeftCell="A1">
      <selection activeCell="D19" sqref="D19"/>
    </sheetView>
  </sheetViews>
  <sheetFormatPr defaultColWidth="10.69921875" defaultRowHeight="15"/>
  <cols>
    <col min="1" max="1" width="3.69921875" style="1" customWidth="1"/>
    <col min="2" max="2" width="4.69921875" style="1" customWidth="1"/>
    <col min="3" max="3" width="14.69921875" style="1" customWidth="1"/>
    <col min="4" max="4" width="12.69921875" style="1" customWidth="1"/>
    <col min="5" max="7" width="3.19921875" style="1" customWidth="1"/>
    <col min="8" max="9" width="4.19921875" style="1" customWidth="1"/>
    <col min="10" max="10" width="10.69921875" style="1" customWidth="1"/>
    <col min="11" max="14" width="4.19921875" style="1" customWidth="1"/>
    <col min="15" max="15" width="10.69921875" style="1" customWidth="1"/>
    <col min="16" max="19" width="4.19921875" style="1" customWidth="1"/>
    <col min="20" max="20" width="10.69921875" style="1" customWidth="1"/>
    <col min="21" max="23" width="4.19921875" style="1" customWidth="1"/>
    <col min="24" max="25" width="7.69921875" style="1" customWidth="1"/>
    <col min="26" max="26" width="2.19921875" style="1" customWidth="1"/>
    <col min="27" max="27" width="4.69921875" style="1" customWidth="1"/>
    <col min="28" max="29" width="8.69921875" style="1" customWidth="1"/>
    <col min="30" max="30" width="1.69921875" style="1" customWidth="1"/>
    <col min="31" max="32" width="5.69921875" style="1" customWidth="1"/>
    <col min="33" max="16384" width="10.69921875" style="1" customWidth="1"/>
  </cols>
  <sheetData>
    <row r="1" spans="3:29" ht="22.5" customHeight="1">
      <c r="C1" s="17" t="str">
        <f>"平成"&amp;'定数表'!V12&amp;"年度   "&amp;'定数表'!P6&amp;"　　参加申込書"</f>
        <v>平成６年度   年度当初の競技者登録　　参加申込書</v>
      </c>
      <c r="D1" s="19"/>
      <c r="U1" s="3"/>
      <c r="V1" s="3"/>
      <c r="W1" s="3"/>
      <c r="X1" s="3"/>
      <c r="Y1" s="3"/>
      <c r="Z1" s="3"/>
      <c r="AA1" s="3"/>
      <c r="AB1" s="3"/>
      <c r="AC1" s="3"/>
    </row>
    <row r="2" spans="21:29" ht="10.5" customHeight="1">
      <c r="U2" s="3"/>
      <c r="V2" s="3"/>
      <c r="W2" s="3"/>
      <c r="X2" s="3"/>
      <c r="Y2" s="3"/>
      <c r="Z2" s="3"/>
      <c r="AA2" s="3"/>
      <c r="AB2" s="3"/>
      <c r="AC2" s="3"/>
    </row>
    <row r="3" spans="1:30" ht="20.25" customHeight="1">
      <c r="A3" s="684" t="s">
        <v>327</v>
      </c>
      <c r="B3" s="685"/>
      <c r="C3" s="685"/>
      <c r="D3" s="686"/>
      <c r="E3" s="687" t="s">
        <v>334</v>
      </c>
      <c r="F3" s="687"/>
      <c r="G3" s="687"/>
      <c r="H3" s="687"/>
      <c r="I3" s="687"/>
      <c r="J3" s="684"/>
      <c r="K3" s="688" t="s">
        <v>326</v>
      </c>
      <c r="L3" s="685"/>
      <c r="M3" s="685"/>
      <c r="N3" s="685"/>
      <c r="O3" s="686"/>
      <c r="P3" s="687" t="s">
        <v>329</v>
      </c>
      <c r="Q3" s="687"/>
      <c r="R3" s="687"/>
      <c r="S3" s="687"/>
      <c r="T3" s="687"/>
      <c r="U3" s="676" t="s">
        <v>194</v>
      </c>
      <c r="V3" s="676"/>
      <c r="W3" s="676"/>
      <c r="X3" s="659" t="s">
        <v>353</v>
      </c>
      <c r="Y3" s="659"/>
      <c r="Z3" s="659"/>
      <c r="AA3" s="659"/>
      <c r="AB3" s="659"/>
      <c r="AC3" s="659"/>
      <c r="AD3" s="659"/>
    </row>
    <row r="4" spans="1:30" ht="20.25" customHeight="1">
      <c r="A4" s="677" t="e">
        <f>VLOOKUP('定数表'!P5,'定数表'!A2:H54,4)</f>
        <v>#N/A</v>
      </c>
      <c r="B4" s="677"/>
      <c r="C4" s="677"/>
      <c r="D4" s="678"/>
      <c r="E4" s="679">
        <f>IF('初期ﾃﾞｰﾀ'!C9="","",'初期ﾃﾞｰﾀ'!C9)</f>
      </c>
      <c r="F4" s="680"/>
      <c r="G4" s="680"/>
      <c r="H4" s="680"/>
      <c r="I4" s="680"/>
      <c r="J4" s="681"/>
      <c r="K4" s="682">
        <f>IF('初期ﾃﾞｰﾀ'!C11="","",'初期ﾃﾞｰﾀ'!C11)</f>
      </c>
      <c r="L4" s="683"/>
      <c r="M4" s="683"/>
      <c r="N4" s="683"/>
      <c r="O4" s="683"/>
      <c r="P4" s="683">
        <f>IF('初期ﾃﾞｰﾀ'!C12="","",'初期ﾃﾞｰﾀ'!C12)</f>
      </c>
      <c r="Q4" s="683"/>
      <c r="R4" s="683"/>
      <c r="S4" s="683"/>
      <c r="T4" s="683"/>
      <c r="U4" s="676"/>
      <c r="V4" s="676"/>
      <c r="W4" s="676"/>
      <c r="X4" s="659"/>
      <c r="Y4" s="659"/>
      <c r="Z4" s="659"/>
      <c r="AA4" s="659"/>
      <c r="AB4" s="659"/>
      <c r="AC4" s="659"/>
      <c r="AD4" s="659"/>
    </row>
    <row r="5" spans="24:30" ht="10.5" customHeight="1">
      <c r="X5" s="659"/>
      <c r="Y5" s="659"/>
      <c r="Z5" s="659"/>
      <c r="AA5" s="659"/>
      <c r="AB5" s="659"/>
      <c r="AC5" s="659"/>
      <c r="AD5" s="659"/>
    </row>
    <row r="6" spans="1:29" ht="15.75" customHeight="1">
      <c r="A6" s="99"/>
      <c r="B6" s="610" t="s">
        <v>195</v>
      </c>
      <c r="C6" s="616" t="s">
        <v>189</v>
      </c>
      <c r="D6" s="613" t="s">
        <v>190</v>
      </c>
      <c r="E6" s="413"/>
      <c r="F6" s="413"/>
      <c r="G6" s="414"/>
      <c r="H6" s="20"/>
      <c r="I6" s="619" t="s">
        <v>2</v>
      </c>
      <c r="J6" s="620"/>
      <c r="K6" s="626" t="s">
        <v>283</v>
      </c>
      <c r="L6" s="627"/>
      <c r="M6" s="628"/>
      <c r="N6" s="619" t="s">
        <v>103</v>
      </c>
      <c r="O6" s="620"/>
      <c r="P6" s="626" t="s">
        <v>283</v>
      </c>
      <c r="Q6" s="627"/>
      <c r="R6" s="628"/>
      <c r="S6" s="619" t="s">
        <v>104</v>
      </c>
      <c r="T6" s="620"/>
      <c r="U6" s="626" t="s">
        <v>283</v>
      </c>
      <c r="V6" s="627"/>
      <c r="W6" s="628"/>
      <c r="X6" s="646" t="s">
        <v>200</v>
      </c>
      <c r="Y6" s="623" t="s">
        <v>201</v>
      </c>
      <c r="Z6" s="4"/>
      <c r="AA6" s="4"/>
      <c r="AB6" s="4"/>
      <c r="AC6" s="4"/>
    </row>
    <row r="7" spans="1:33" ht="15.75" customHeight="1">
      <c r="A7" s="100"/>
      <c r="B7" s="611"/>
      <c r="C7" s="617"/>
      <c r="D7" s="614"/>
      <c r="E7" s="65"/>
      <c r="F7" s="65"/>
      <c r="G7" s="426"/>
      <c r="H7" s="18" t="s">
        <v>1</v>
      </c>
      <c r="I7" s="621"/>
      <c r="J7" s="622"/>
      <c r="K7" s="629"/>
      <c r="L7" s="590"/>
      <c r="M7" s="630"/>
      <c r="N7" s="621"/>
      <c r="O7" s="622"/>
      <c r="P7" s="629"/>
      <c r="Q7" s="590"/>
      <c r="R7" s="630"/>
      <c r="S7" s="621"/>
      <c r="T7" s="622"/>
      <c r="U7" s="629"/>
      <c r="V7" s="590"/>
      <c r="W7" s="630"/>
      <c r="X7" s="647"/>
      <c r="Y7" s="624"/>
      <c r="Z7" s="4"/>
      <c r="AA7" s="638" t="s">
        <v>8</v>
      </c>
      <c r="AB7" s="644" t="s">
        <v>15</v>
      </c>
      <c r="AC7" s="640" t="s">
        <v>196</v>
      </c>
      <c r="AG7" s="634" t="s">
        <v>197</v>
      </c>
    </row>
    <row r="8" spans="1:33" ht="15.75" customHeight="1" thickBot="1">
      <c r="A8" s="6"/>
      <c r="B8" s="612"/>
      <c r="C8" s="618"/>
      <c r="D8" s="615"/>
      <c r="E8" s="427"/>
      <c r="F8" s="427"/>
      <c r="G8" s="7"/>
      <c r="H8" s="21"/>
      <c r="I8" s="22" t="s">
        <v>187</v>
      </c>
      <c r="J8" s="7" t="s">
        <v>181</v>
      </c>
      <c r="K8" s="631"/>
      <c r="L8" s="632"/>
      <c r="M8" s="633"/>
      <c r="N8" s="22" t="s">
        <v>8</v>
      </c>
      <c r="O8" s="7" t="s">
        <v>181</v>
      </c>
      <c r="P8" s="631"/>
      <c r="Q8" s="632"/>
      <c r="R8" s="633"/>
      <c r="S8" s="22" t="s">
        <v>8</v>
      </c>
      <c r="T8" s="7" t="s">
        <v>181</v>
      </c>
      <c r="U8" s="631"/>
      <c r="V8" s="632"/>
      <c r="W8" s="633"/>
      <c r="X8" s="648"/>
      <c r="Y8" s="625"/>
      <c r="Z8" s="4"/>
      <c r="AA8" s="639"/>
      <c r="AB8" s="645"/>
      <c r="AC8" s="641"/>
      <c r="AG8" s="635"/>
    </row>
    <row r="9" spans="1:33" ht="24" customHeight="1" thickTop="1">
      <c r="A9" s="29"/>
      <c r="B9" s="168"/>
      <c r="C9" s="169"/>
      <c r="D9" s="428"/>
      <c r="E9" s="420"/>
      <c r="F9" s="420"/>
      <c r="G9" s="421"/>
      <c r="H9" s="79"/>
      <c r="I9" s="80"/>
      <c r="J9" s="81"/>
      <c r="K9" s="156"/>
      <c r="L9" s="157" t="s">
        <v>473</v>
      </c>
      <c r="M9" s="158"/>
      <c r="N9" s="80"/>
      <c r="O9" s="81"/>
      <c r="P9" s="156"/>
      <c r="Q9" s="157" t="s">
        <v>473</v>
      </c>
      <c r="R9" s="158"/>
      <c r="S9" s="80"/>
      <c r="T9" s="81"/>
      <c r="U9" s="156"/>
      <c r="V9" s="157" t="s">
        <v>473</v>
      </c>
      <c r="W9" s="158"/>
      <c r="X9" s="82"/>
      <c r="Y9" s="81"/>
      <c r="Z9" s="4"/>
      <c r="AA9" s="23">
        <v>1</v>
      </c>
      <c r="AB9" s="24" t="s">
        <v>206</v>
      </c>
      <c r="AC9" s="34">
        <f>IF(AG9=0,"",IF(AG9&gt;'定数表'!$Q$20,"×("&amp;FIXED(AG9,0)&amp;")",AG9))</f>
      </c>
      <c r="AD9" s="28"/>
      <c r="AG9" s="102">
        <f>COUNTIF('女入力'!$J$11:$J$110,AA9)+COUNTIF('女入力'!$O$11:$O$110,AA9)+COUNTIF('女入力'!$T$11:$T$110,AA9)</f>
        <v>0</v>
      </c>
    </row>
    <row r="10" spans="1:33" ht="24" customHeight="1">
      <c r="A10" s="30"/>
      <c r="B10" s="170"/>
      <c r="C10" s="171"/>
      <c r="D10" s="429"/>
      <c r="E10" s="422"/>
      <c r="F10" s="422"/>
      <c r="G10" s="423"/>
      <c r="H10" s="83"/>
      <c r="I10" s="84"/>
      <c r="J10" s="85"/>
      <c r="K10" s="159"/>
      <c r="L10" s="160"/>
      <c r="M10" s="161"/>
      <c r="N10" s="84"/>
      <c r="O10" s="85"/>
      <c r="P10" s="159"/>
      <c r="Q10" s="160"/>
      <c r="R10" s="161"/>
      <c r="S10" s="84"/>
      <c r="T10" s="85"/>
      <c r="U10" s="159"/>
      <c r="V10" s="160"/>
      <c r="W10" s="161"/>
      <c r="X10" s="86"/>
      <c r="Y10" s="85"/>
      <c r="Z10" s="4"/>
      <c r="AA10" s="25">
        <v>2</v>
      </c>
      <c r="AB10" s="26" t="s">
        <v>207</v>
      </c>
      <c r="AC10" s="35">
        <f>IF(AG10=0,"",IF(AG10&gt;'定数表'!$Q$20,"×("&amp;FIXED(AG10,0)&amp;")",AG10))</f>
      </c>
      <c r="AG10" s="102">
        <f>COUNTIF('女入力'!$J$11:$J$110,AA10)+COUNTIF('女入力'!$O$11:$O$110,AA10)+COUNTIF('女入力'!$T$11:$T$110,AA10)</f>
        <v>0</v>
      </c>
    </row>
    <row r="11" spans="1:33" ht="24" customHeight="1">
      <c r="A11" s="30"/>
      <c r="B11" s="170"/>
      <c r="C11" s="171"/>
      <c r="D11" s="429"/>
      <c r="E11" s="422"/>
      <c r="F11" s="422"/>
      <c r="G11" s="423"/>
      <c r="H11" s="83"/>
      <c r="I11" s="84"/>
      <c r="J11" s="85"/>
      <c r="K11" s="159"/>
      <c r="L11" s="160"/>
      <c r="M11" s="161"/>
      <c r="N11" s="84"/>
      <c r="O11" s="85"/>
      <c r="P11" s="159"/>
      <c r="Q11" s="160"/>
      <c r="R11" s="161"/>
      <c r="S11" s="84"/>
      <c r="T11" s="85"/>
      <c r="U11" s="159"/>
      <c r="V11" s="160"/>
      <c r="W11" s="161"/>
      <c r="X11" s="86"/>
      <c r="Y11" s="85"/>
      <c r="Z11" s="4"/>
      <c r="AA11" s="25">
        <v>3</v>
      </c>
      <c r="AB11" s="26" t="s">
        <v>208</v>
      </c>
      <c r="AC11" s="35">
        <f>IF(AG11=0,"",IF(AG11&gt;'定数表'!$Q$20,"×("&amp;FIXED(AG11,0)&amp;")",AG11))</f>
      </c>
      <c r="AG11" s="102">
        <f>COUNTIF('女入力'!$J$11:$J$110,AA11)+COUNTIF('女入力'!$O$11:$O$110,AA11)+COUNTIF('女入力'!$T$11:$T$110,AA11)</f>
        <v>0</v>
      </c>
    </row>
    <row r="12" spans="1:33" ht="24" customHeight="1">
      <c r="A12" s="30"/>
      <c r="B12" s="170"/>
      <c r="C12" s="171"/>
      <c r="D12" s="429"/>
      <c r="E12" s="422"/>
      <c r="F12" s="422"/>
      <c r="G12" s="423"/>
      <c r="H12" s="83"/>
      <c r="I12" s="84"/>
      <c r="J12" s="85"/>
      <c r="K12" s="159"/>
      <c r="L12" s="160"/>
      <c r="M12" s="161"/>
      <c r="N12" s="84"/>
      <c r="O12" s="85"/>
      <c r="P12" s="159"/>
      <c r="Q12" s="160"/>
      <c r="R12" s="161"/>
      <c r="S12" s="84"/>
      <c r="T12" s="85"/>
      <c r="U12" s="159"/>
      <c r="V12" s="160"/>
      <c r="W12" s="161"/>
      <c r="X12" s="86"/>
      <c r="Y12" s="85"/>
      <c r="Z12" s="4"/>
      <c r="AA12" s="25">
        <v>4</v>
      </c>
      <c r="AB12" s="26" t="s">
        <v>209</v>
      </c>
      <c r="AC12" s="35">
        <f>IF(AG12=0,"",IF(AG12&gt;'定数表'!$Q$20,"×("&amp;FIXED(AG12,0)&amp;")",AG12))</f>
      </c>
      <c r="AG12" s="102">
        <f>COUNTIF('女入力'!$J$11:$J$110,AA12)+COUNTIF('女入力'!$O$11:$O$110,AA12)+COUNTIF('女入力'!$T$11:$T$110,AA12)</f>
        <v>0</v>
      </c>
    </row>
    <row r="13" spans="1:33" ht="24" customHeight="1">
      <c r="A13" s="30"/>
      <c r="B13" s="170"/>
      <c r="C13" s="171"/>
      <c r="D13" s="429"/>
      <c r="E13" s="422"/>
      <c r="F13" s="422"/>
      <c r="G13" s="423"/>
      <c r="H13" s="83"/>
      <c r="I13" s="84"/>
      <c r="J13" s="85"/>
      <c r="K13" s="159"/>
      <c r="L13" s="160"/>
      <c r="M13" s="161"/>
      <c r="N13" s="84"/>
      <c r="O13" s="85"/>
      <c r="P13" s="159"/>
      <c r="Q13" s="160"/>
      <c r="R13" s="161"/>
      <c r="S13" s="84"/>
      <c r="T13" s="85"/>
      <c r="U13" s="159"/>
      <c r="V13" s="160"/>
      <c r="W13" s="161"/>
      <c r="X13" s="86"/>
      <c r="Y13" s="85"/>
      <c r="Z13" s="4"/>
      <c r="AA13" s="25">
        <v>5</v>
      </c>
      <c r="AB13" s="26" t="s">
        <v>210</v>
      </c>
      <c r="AC13" s="35">
        <f>IF(AG13=0,"",IF(AG13&gt;'定数表'!$Q$20,"×("&amp;FIXED(AG13,0)&amp;")",AG13))</f>
      </c>
      <c r="AG13" s="102">
        <f>COUNTIF('女入力'!$J$11:$J$110,AA13)+COUNTIF('女入力'!$O$11:$O$110,AA13)+COUNTIF('女入力'!$T$11:$T$110,AA13)</f>
        <v>0</v>
      </c>
    </row>
    <row r="14" spans="1:33" ht="24" customHeight="1">
      <c r="A14" s="30"/>
      <c r="B14" s="170"/>
      <c r="C14" s="171"/>
      <c r="D14" s="429"/>
      <c r="E14" s="422"/>
      <c r="F14" s="422"/>
      <c r="G14" s="423"/>
      <c r="H14" s="83"/>
      <c r="I14" s="84"/>
      <c r="J14" s="85"/>
      <c r="K14" s="159"/>
      <c r="L14" s="160"/>
      <c r="M14" s="161"/>
      <c r="N14" s="84"/>
      <c r="O14" s="85"/>
      <c r="P14" s="159"/>
      <c r="Q14" s="160"/>
      <c r="R14" s="161"/>
      <c r="S14" s="84"/>
      <c r="T14" s="85"/>
      <c r="U14" s="159"/>
      <c r="V14" s="160"/>
      <c r="W14" s="161"/>
      <c r="X14" s="86"/>
      <c r="Y14" s="85"/>
      <c r="Z14" s="4"/>
      <c r="AA14" s="25">
        <v>6</v>
      </c>
      <c r="AB14" s="26" t="s">
        <v>211</v>
      </c>
      <c r="AC14" s="35">
        <f>IF(AG14=0,"",IF(AG14&gt;'定数表'!$Q$20,"×("&amp;FIXED(AG14,0)&amp;")",AG14))</f>
      </c>
      <c r="AG14" s="102">
        <f>COUNTIF('女入力'!$J$11:$J$110,AA14)+COUNTIF('女入力'!$O$11:$O$110,AA14)+COUNTIF('女入力'!$T$11:$T$110,AA14)</f>
        <v>0</v>
      </c>
    </row>
    <row r="15" spans="1:33" ht="24" customHeight="1">
      <c r="A15" s="30"/>
      <c r="B15" s="170"/>
      <c r="C15" s="171"/>
      <c r="D15" s="429"/>
      <c r="E15" s="422"/>
      <c r="F15" s="422"/>
      <c r="G15" s="423"/>
      <c r="H15" s="83"/>
      <c r="I15" s="84"/>
      <c r="J15" s="85"/>
      <c r="K15" s="159"/>
      <c r="L15" s="160"/>
      <c r="M15" s="161"/>
      <c r="N15" s="84"/>
      <c r="O15" s="85"/>
      <c r="P15" s="159"/>
      <c r="Q15" s="160"/>
      <c r="R15" s="161"/>
      <c r="S15" s="84"/>
      <c r="T15" s="85"/>
      <c r="U15" s="159"/>
      <c r="V15" s="160"/>
      <c r="W15" s="161"/>
      <c r="X15" s="86"/>
      <c r="Y15" s="85"/>
      <c r="Z15" s="4"/>
      <c r="AA15" s="25">
        <v>8</v>
      </c>
      <c r="AB15" s="26" t="s">
        <v>213</v>
      </c>
      <c r="AC15" s="35">
        <f>IF(AG15=0,"",IF(AG15&gt;'定数表'!$Q$20,"×("&amp;FIXED(AG15,0)&amp;")",AG15))</f>
      </c>
      <c r="AG15" s="102">
        <f>COUNTIF('女入力'!$J$11:$J$110,AA15)+COUNTIF('女入力'!$O$11:$O$110,AA15)+COUNTIF('女入力'!$T$11:$T$110,AA15)</f>
        <v>0</v>
      </c>
    </row>
    <row r="16" spans="1:33" ht="24" customHeight="1">
      <c r="A16" s="30"/>
      <c r="B16" s="170"/>
      <c r="C16" s="171"/>
      <c r="D16" s="429"/>
      <c r="E16" s="422"/>
      <c r="F16" s="422"/>
      <c r="G16" s="423"/>
      <c r="H16" s="83"/>
      <c r="I16" s="84"/>
      <c r="J16" s="85"/>
      <c r="K16" s="159"/>
      <c r="L16" s="160"/>
      <c r="M16" s="161"/>
      <c r="N16" s="84"/>
      <c r="O16" s="85"/>
      <c r="P16" s="159"/>
      <c r="Q16" s="160"/>
      <c r="R16" s="161"/>
      <c r="S16" s="84"/>
      <c r="T16" s="85"/>
      <c r="U16" s="159"/>
      <c r="V16" s="160"/>
      <c r="W16" s="161"/>
      <c r="X16" s="86"/>
      <c r="Y16" s="85"/>
      <c r="Z16" s="4"/>
      <c r="AA16" s="25">
        <v>11</v>
      </c>
      <c r="AB16" s="26" t="s">
        <v>215</v>
      </c>
      <c r="AC16" s="35">
        <f>IF(AG16=0,"",IF(AG16&gt;'定数表'!$Q$20,"×("&amp;FIXED(AG16,0)&amp;")",AG16))</f>
      </c>
      <c r="AG16" s="102">
        <f>COUNTIF('女入力'!$J$11:$J$110,AA16)+COUNTIF('女入力'!$O$11:$O$110,AA16)+COUNTIF('女入力'!$T$11:$T$110,AA16)</f>
        <v>0</v>
      </c>
    </row>
    <row r="17" spans="1:33" ht="24" customHeight="1">
      <c r="A17" s="30"/>
      <c r="B17" s="170"/>
      <c r="C17" s="171"/>
      <c r="D17" s="429"/>
      <c r="E17" s="422"/>
      <c r="F17" s="422"/>
      <c r="G17" s="423"/>
      <c r="H17" s="83"/>
      <c r="I17" s="84"/>
      <c r="J17" s="85"/>
      <c r="K17" s="159"/>
      <c r="L17" s="160"/>
      <c r="M17" s="161"/>
      <c r="N17" s="84"/>
      <c r="O17" s="85"/>
      <c r="P17" s="159"/>
      <c r="Q17" s="160"/>
      <c r="R17" s="161"/>
      <c r="S17" s="84"/>
      <c r="T17" s="85"/>
      <c r="U17" s="159"/>
      <c r="V17" s="160"/>
      <c r="W17" s="161"/>
      <c r="X17" s="86"/>
      <c r="Y17" s="85"/>
      <c r="Z17" s="4"/>
      <c r="AA17" s="25">
        <v>14</v>
      </c>
      <c r="AB17" s="508" t="s">
        <v>468</v>
      </c>
      <c r="AC17" s="35">
        <f>IF(AG17=0,"",IF(AG17&gt;'定数表'!$Q$20,"×("&amp;FIXED(AG17,0)&amp;")",AG17))</f>
      </c>
      <c r="AG17" s="102">
        <f>COUNTIF('女入力'!$J$11:$J$110,AA17)+COUNTIF('女入力'!$O$11:$O$110,AA17)+COUNTIF('女入力'!$T$11:$T$110,AA17)</f>
        <v>0</v>
      </c>
    </row>
    <row r="18" spans="1:33" ht="24" customHeight="1">
      <c r="A18" s="30"/>
      <c r="B18" s="170"/>
      <c r="C18" s="171"/>
      <c r="D18" s="429"/>
      <c r="E18" s="422"/>
      <c r="F18" s="422"/>
      <c r="G18" s="423"/>
      <c r="H18" s="83"/>
      <c r="I18" s="84"/>
      <c r="J18" s="85"/>
      <c r="K18" s="159"/>
      <c r="L18" s="160"/>
      <c r="M18" s="161"/>
      <c r="N18" s="84"/>
      <c r="O18" s="85"/>
      <c r="P18" s="159"/>
      <c r="Q18" s="160"/>
      <c r="R18" s="161"/>
      <c r="S18" s="84"/>
      <c r="T18" s="85"/>
      <c r="U18" s="159"/>
      <c r="V18" s="160"/>
      <c r="W18" s="161"/>
      <c r="X18" s="86"/>
      <c r="Y18" s="85"/>
      <c r="Z18" s="4"/>
      <c r="AA18" s="25">
        <v>15</v>
      </c>
      <c r="AB18" s="26" t="s">
        <v>204</v>
      </c>
      <c r="AC18" s="35">
        <f>IF(AG18=0,"",IF(AG18&gt;6,"×("&amp;FIXED(AG18,0)&amp;")",AG18))</f>
      </c>
      <c r="AG18" s="102">
        <f>SUM('女入力'!$Y$11:$Y$110)</f>
        <v>0</v>
      </c>
    </row>
    <row r="19" spans="1:33" ht="24" customHeight="1">
      <c r="A19" s="30"/>
      <c r="B19" s="170"/>
      <c r="C19" s="171"/>
      <c r="D19" s="429"/>
      <c r="E19" s="422"/>
      <c r="F19" s="422"/>
      <c r="G19" s="423"/>
      <c r="H19" s="83"/>
      <c r="I19" s="84"/>
      <c r="J19" s="85"/>
      <c r="K19" s="159"/>
      <c r="L19" s="160"/>
      <c r="M19" s="161"/>
      <c r="N19" s="84"/>
      <c r="O19" s="85"/>
      <c r="P19" s="159"/>
      <c r="Q19" s="160"/>
      <c r="R19" s="161"/>
      <c r="S19" s="84"/>
      <c r="T19" s="85"/>
      <c r="U19" s="159"/>
      <c r="V19" s="160"/>
      <c r="W19" s="161"/>
      <c r="X19" s="86"/>
      <c r="Y19" s="85"/>
      <c r="Z19" s="4"/>
      <c r="AA19" s="25">
        <v>16</v>
      </c>
      <c r="AB19" s="26" t="s">
        <v>205</v>
      </c>
      <c r="AC19" s="35">
        <f>IF(AG19=0,"",IF(AG19&gt;6,"×("&amp;FIXED(AG19,0)&amp;")",AG19))</f>
      </c>
      <c r="AG19" s="102">
        <f>SUM('女入力'!$Z$11:$Z$110)</f>
        <v>0</v>
      </c>
    </row>
    <row r="20" spans="1:33" ht="24" customHeight="1">
      <c r="A20" s="30"/>
      <c r="B20" s="170"/>
      <c r="C20" s="171"/>
      <c r="D20" s="429"/>
      <c r="E20" s="422"/>
      <c r="F20" s="422"/>
      <c r="G20" s="423"/>
      <c r="H20" s="83"/>
      <c r="I20" s="84"/>
      <c r="J20" s="85"/>
      <c r="K20" s="159"/>
      <c r="L20" s="160"/>
      <c r="M20" s="161"/>
      <c r="N20" s="84"/>
      <c r="O20" s="85"/>
      <c r="P20" s="159"/>
      <c r="Q20" s="160"/>
      <c r="R20" s="161"/>
      <c r="S20" s="84"/>
      <c r="T20" s="85"/>
      <c r="U20" s="159"/>
      <c r="V20" s="160"/>
      <c r="W20" s="161"/>
      <c r="X20" s="86"/>
      <c r="Y20" s="85"/>
      <c r="Z20" s="4"/>
      <c r="AA20" s="25">
        <v>17</v>
      </c>
      <c r="AB20" s="32" t="s">
        <v>218</v>
      </c>
      <c r="AC20" s="35">
        <f>IF(AG20=0,"",IF(AG20&gt;'定数表'!$Q$20,"×("&amp;FIXED(AG20,0)&amp;")",AG20))</f>
      </c>
      <c r="AG20" s="102">
        <f>COUNTIF('女入力'!$J$11:$J$110,AA20)+COUNTIF('女入力'!$O$11:$O$110,AA20)+COUNTIF('女入力'!$T$11:$T$110,AA20)</f>
        <v>0</v>
      </c>
    </row>
    <row r="21" spans="1:33" ht="24" customHeight="1">
      <c r="A21" s="30"/>
      <c r="B21" s="170"/>
      <c r="C21" s="171"/>
      <c r="D21" s="429"/>
      <c r="E21" s="422"/>
      <c r="F21" s="422"/>
      <c r="G21" s="423"/>
      <c r="H21" s="83"/>
      <c r="I21" s="84"/>
      <c r="J21" s="85"/>
      <c r="K21" s="159"/>
      <c r="L21" s="160"/>
      <c r="M21" s="161"/>
      <c r="N21" s="84"/>
      <c r="O21" s="85"/>
      <c r="P21" s="159"/>
      <c r="Q21" s="160"/>
      <c r="R21" s="161"/>
      <c r="S21" s="84"/>
      <c r="T21" s="85"/>
      <c r="U21" s="159"/>
      <c r="V21" s="160"/>
      <c r="W21" s="161"/>
      <c r="X21" s="86"/>
      <c r="Y21" s="85"/>
      <c r="Z21" s="4"/>
      <c r="AA21" s="25">
        <v>19</v>
      </c>
      <c r="AB21" s="32" t="s">
        <v>220</v>
      </c>
      <c r="AC21" s="35">
        <f>IF(AG21=0,"",IF(AG21&gt;'定数表'!$Q$20,"×("&amp;FIXED(AG21,0)&amp;")",AG21))</f>
      </c>
      <c r="AG21" s="102">
        <f>COUNTIF('女入力'!$J$11:$J$110,AA21)+COUNTIF('女入力'!$O$11:$O$110,AA21)+COUNTIF('女入力'!$T$11:$T$110,AA21)</f>
        <v>0</v>
      </c>
    </row>
    <row r="22" spans="1:33" ht="24" customHeight="1">
      <c r="A22" s="30"/>
      <c r="B22" s="170"/>
      <c r="C22" s="171"/>
      <c r="D22" s="429"/>
      <c r="E22" s="422"/>
      <c r="F22" s="422"/>
      <c r="G22" s="423"/>
      <c r="H22" s="83"/>
      <c r="I22" s="84"/>
      <c r="J22" s="85"/>
      <c r="K22" s="159"/>
      <c r="L22" s="160"/>
      <c r="M22" s="161"/>
      <c r="N22" s="84"/>
      <c r="O22" s="85"/>
      <c r="P22" s="159"/>
      <c r="Q22" s="160"/>
      <c r="R22" s="161"/>
      <c r="S22" s="84"/>
      <c r="T22" s="85"/>
      <c r="U22" s="159"/>
      <c r="V22" s="160"/>
      <c r="W22" s="161"/>
      <c r="X22" s="86"/>
      <c r="Y22" s="85"/>
      <c r="Z22" s="4"/>
      <c r="AA22" s="25">
        <v>25</v>
      </c>
      <c r="AB22" s="32" t="s">
        <v>239</v>
      </c>
      <c r="AC22" s="35">
        <f>IF(AG22=0,"",IF(AG22&gt;'定数表'!$Q$20,"×("&amp;FIXED(AG22,0)&amp;")",AG22))</f>
      </c>
      <c r="AG22" s="102">
        <f>COUNTIF('女入力'!$J$11:$J$110,AA22)+COUNTIF('女入力'!$O$11:$O$110,AA22)+COUNTIF('女入力'!$T$11:$T$110,AA22)</f>
        <v>0</v>
      </c>
    </row>
    <row r="23" spans="1:33" ht="24" customHeight="1">
      <c r="A23" s="30"/>
      <c r="B23" s="170"/>
      <c r="C23" s="171"/>
      <c r="D23" s="429"/>
      <c r="E23" s="422"/>
      <c r="F23" s="422"/>
      <c r="G23" s="423"/>
      <c r="H23" s="83"/>
      <c r="I23" s="84"/>
      <c r="J23" s="85"/>
      <c r="K23" s="159"/>
      <c r="L23" s="160"/>
      <c r="M23" s="161"/>
      <c r="N23" s="84"/>
      <c r="O23" s="85"/>
      <c r="P23" s="159"/>
      <c r="Q23" s="160"/>
      <c r="R23" s="161"/>
      <c r="S23" s="84"/>
      <c r="T23" s="85"/>
      <c r="U23" s="159"/>
      <c r="V23" s="160"/>
      <c r="W23" s="161"/>
      <c r="X23" s="86"/>
      <c r="Y23" s="85"/>
      <c r="Z23" s="4"/>
      <c r="AA23" s="25">
        <v>26</v>
      </c>
      <c r="AB23" s="32" t="s">
        <v>251</v>
      </c>
      <c r="AC23" s="35">
        <f>IF(AG23=0,"",IF(AG23&gt;'定数表'!$Q$20,"×("&amp;FIXED(AG23,0)&amp;")",AG23))</f>
      </c>
      <c r="AG23" s="102">
        <f>COUNTIF('女入力'!$J$11:$J$110,AA23)+COUNTIF('女入力'!$O$11:$O$110,AA23)+COUNTIF('女入力'!$T$11:$T$110,AA23)</f>
        <v>0</v>
      </c>
    </row>
    <row r="24" spans="1:33" ht="24" customHeight="1">
      <c r="A24" s="30"/>
      <c r="B24" s="172"/>
      <c r="C24" s="171"/>
      <c r="D24" s="429"/>
      <c r="E24" s="422"/>
      <c r="F24" s="422"/>
      <c r="G24" s="423"/>
      <c r="H24" s="83"/>
      <c r="I24" s="84"/>
      <c r="J24" s="85"/>
      <c r="K24" s="159"/>
      <c r="L24" s="160"/>
      <c r="M24" s="161"/>
      <c r="N24" s="84"/>
      <c r="O24" s="85"/>
      <c r="P24" s="159"/>
      <c r="Q24" s="160"/>
      <c r="R24" s="161"/>
      <c r="S24" s="84"/>
      <c r="T24" s="85"/>
      <c r="U24" s="159"/>
      <c r="V24" s="160"/>
      <c r="W24" s="161"/>
      <c r="X24" s="86"/>
      <c r="Y24" s="85"/>
      <c r="Z24" s="4"/>
      <c r="AA24" s="25">
        <v>27</v>
      </c>
      <c r="AB24" s="32" t="s">
        <v>238</v>
      </c>
      <c r="AC24" s="35">
        <f>IF(AG24=0,"",IF(AG24&gt;'定数表'!$Q$20,"×("&amp;FIXED(AG24,0)&amp;")",AG24))</f>
      </c>
      <c r="AD24" s="2"/>
      <c r="AE24" s="2"/>
      <c r="AF24" s="2"/>
      <c r="AG24" s="102">
        <f>COUNTIF('女入力'!$J$11:$J$110,AA24)+COUNTIF('女入力'!$O$11:$O$110,AA24)+COUNTIF('女入力'!$T$11:$T$110,AA24)</f>
        <v>0</v>
      </c>
    </row>
    <row r="25" spans="1:33" ht="24" customHeight="1">
      <c r="A25" s="30"/>
      <c r="B25" s="172"/>
      <c r="C25" s="171"/>
      <c r="D25" s="429"/>
      <c r="E25" s="422"/>
      <c r="F25" s="422"/>
      <c r="G25" s="423"/>
      <c r="H25" s="83"/>
      <c r="I25" s="84"/>
      <c r="J25" s="85"/>
      <c r="K25" s="159"/>
      <c r="L25" s="160"/>
      <c r="M25" s="161"/>
      <c r="N25" s="84"/>
      <c r="O25" s="85"/>
      <c r="P25" s="159"/>
      <c r="Q25" s="160"/>
      <c r="R25" s="161"/>
      <c r="S25" s="84"/>
      <c r="T25" s="85"/>
      <c r="U25" s="159"/>
      <c r="V25" s="160"/>
      <c r="W25" s="161"/>
      <c r="X25" s="86"/>
      <c r="Y25" s="85"/>
      <c r="Z25" s="4"/>
      <c r="AA25" s="27">
        <v>28</v>
      </c>
      <c r="AB25" s="33" t="s">
        <v>315</v>
      </c>
      <c r="AC25" s="334">
        <f>IF(AG25=0,"",IF(AG25&gt;'定数表'!$Q$20,"×("&amp;FIXED(AG25,0)&amp;")",AG25))</f>
      </c>
      <c r="AD25" s="2"/>
      <c r="AE25" s="2"/>
      <c r="AF25" s="105"/>
      <c r="AG25" s="102">
        <f>COUNTIF('女入力'!$J$11:$J$110,AA25)+COUNTIF('女入力'!$O$11:$O$110,AA25)+COUNTIF('女入力'!$T$11:$T$110,AA25)</f>
        <v>0</v>
      </c>
    </row>
    <row r="26" spans="1:34" ht="24" customHeight="1">
      <c r="A26" s="30"/>
      <c r="B26" s="172"/>
      <c r="C26" s="171"/>
      <c r="D26" s="429"/>
      <c r="E26" s="422"/>
      <c r="F26" s="422"/>
      <c r="G26" s="423"/>
      <c r="H26" s="83"/>
      <c r="I26" s="84"/>
      <c r="J26" s="85"/>
      <c r="K26" s="159"/>
      <c r="L26" s="160"/>
      <c r="M26" s="161"/>
      <c r="N26" s="84"/>
      <c r="O26" s="85"/>
      <c r="P26" s="159"/>
      <c r="Q26" s="160"/>
      <c r="R26" s="161"/>
      <c r="S26" s="84"/>
      <c r="T26" s="85"/>
      <c r="U26" s="159"/>
      <c r="V26" s="160"/>
      <c r="W26" s="161"/>
      <c r="X26" s="86"/>
      <c r="Y26" s="85"/>
      <c r="Z26" s="4"/>
      <c r="AA26" s="477">
        <v>36</v>
      </c>
      <c r="AB26" s="478" t="s">
        <v>452</v>
      </c>
      <c r="AC26" s="479">
        <f aca="true" t="shared" si="0" ref="AC26:AC31">IF(AG26=0,"",AG26)</f>
      </c>
      <c r="AD26" s="480"/>
      <c r="AE26" s="480"/>
      <c r="AF26" s="481"/>
      <c r="AG26" s="482">
        <f>COUNTIF('女入力'!$J$11:$J$110,AA26)+COUNTIF('女入力'!$O$11:$O$110,AA26)+COUNTIF('女入力'!$T$11:$T$110,AA26)</f>
        <v>0</v>
      </c>
      <c r="AH26" s="2"/>
    </row>
    <row r="27" spans="1:34" ht="24" customHeight="1">
      <c r="A27" s="30"/>
      <c r="B27" s="172"/>
      <c r="C27" s="171"/>
      <c r="D27" s="429"/>
      <c r="E27" s="422"/>
      <c r="F27" s="422"/>
      <c r="G27" s="423"/>
      <c r="H27" s="83"/>
      <c r="I27" s="84"/>
      <c r="J27" s="85"/>
      <c r="K27" s="159"/>
      <c r="L27" s="160"/>
      <c r="M27" s="161"/>
      <c r="N27" s="84"/>
      <c r="O27" s="85"/>
      <c r="P27" s="159"/>
      <c r="Q27" s="160"/>
      <c r="R27" s="161"/>
      <c r="S27" s="84"/>
      <c r="T27" s="85"/>
      <c r="U27" s="159"/>
      <c r="V27" s="160"/>
      <c r="W27" s="161"/>
      <c r="X27" s="86"/>
      <c r="Y27" s="85"/>
      <c r="Z27" s="4"/>
      <c r="AA27" s="477">
        <v>37</v>
      </c>
      <c r="AB27" s="478" t="s">
        <v>453</v>
      </c>
      <c r="AC27" s="479">
        <f t="shared" si="0"/>
      </c>
      <c r="AD27" s="480"/>
      <c r="AE27" s="480"/>
      <c r="AF27" s="481"/>
      <c r="AG27" s="482">
        <f>COUNTIF('女入力'!$J$11:$J$110,AA27)+COUNTIF('女入力'!$O$11:$O$110,AA27)+COUNTIF('女入力'!$T$11:$T$110,AA27)</f>
        <v>0</v>
      </c>
      <c r="AH27" s="2"/>
    </row>
    <row r="28" spans="1:34" ht="24" customHeight="1">
      <c r="A28" s="31"/>
      <c r="B28" s="173"/>
      <c r="C28" s="174"/>
      <c r="D28" s="430"/>
      <c r="E28" s="424"/>
      <c r="F28" s="424"/>
      <c r="G28" s="425"/>
      <c r="H28" s="87"/>
      <c r="I28" s="88"/>
      <c r="J28" s="89"/>
      <c r="K28" s="162"/>
      <c r="L28" s="163"/>
      <c r="M28" s="164"/>
      <c r="N28" s="88"/>
      <c r="O28" s="89"/>
      <c r="P28" s="162"/>
      <c r="Q28" s="163"/>
      <c r="R28" s="164"/>
      <c r="S28" s="88"/>
      <c r="T28" s="89"/>
      <c r="U28" s="162"/>
      <c r="V28" s="163"/>
      <c r="W28" s="164"/>
      <c r="X28" s="90"/>
      <c r="Y28" s="89"/>
      <c r="Z28" s="4"/>
      <c r="AA28" s="487">
        <v>38</v>
      </c>
      <c r="AB28" s="488" t="s">
        <v>461</v>
      </c>
      <c r="AC28" s="489">
        <f t="shared" si="0"/>
      </c>
      <c r="AD28" s="480"/>
      <c r="AE28" s="480"/>
      <c r="AF28" s="481"/>
      <c r="AG28" s="482">
        <f>COUNTIF('女入力'!$J$11:$J$110,AA28)+COUNTIF('女入力'!$O$11:$O$110,AA28)+COUNTIF('女入力'!$T$11:$T$110,AA28)</f>
        <v>0</v>
      </c>
      <c r="AH28" s="2"/>
    </row>
    <row r="29" spans="1:33" s="2" customFormat="1" ht="9" customHeight="1">
      <c r="A29" s="5"/>
      <c r="B29" s="8"/>
      <c r="C29" s="5"/>
      <c r="D29" s="5"/>
      <c r="E29" s="5"/>
      <c r="F29" s="5"/>
      <c r="G29" s="5"/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0"/>
      <c r="Y29" s="10"/>
      <c r="Z29" s="10"/>
      <c r="AA29" s="668"/>
      <c r="AB29" s="670" t="s">
        <v>307</v>
      </c>
      <c r="AC29" s="672">
        <f t="shared" si="0"/>
      </c>
      <c r="AD29" s="480"/>
      <c r="AE29" s="480"/>
      <c r="AF29" s="481"/>
      <c r="AG29" s="674">
        <f>COUNTIF('女入力'!$J$11:$J$110,AA29)+COUNTIF('女入力'!$O$11:$O$110,AA29)+COUNTIF('女入力'!$T$11:$T$110,AA29)</f>
        <v>0</v>
      </c>
    </row>
    <row r="30" spans="2:33" s="2" customFormat="1" ht="15.75" customHeight="1">
      <c r="B30" s="599" t="s">
        <v>110</v>
      </c>
      <c r="C30" s="600"/>
      <c r="D30" s="600"/>
      <c r="E30" s="600"/>
      <c r="F30" s="601"/>
      <c r="G30" s="599" t="s">
        <v>111</v>
      </c>
      <c r="H30" s="600"/>
      <c r="I30" s="601"/>
      <c r="J30" s="599" t="s">
        <v>110</v>
      </c>
      <c r="K30" s="600"/>
      <c r="L30" s="600"/>
      <c r="M30" s="600"/>
      <c r="N30" s="600"/>
      <c r="O30" s="601"/>
      <c r="P30" s="599" t="s">
        <v>111</v>
      </c>
      <c r="Q30" s="600"/>
      <c r="R30" s="601"/>
      <c r="T30" s="599" t="s">
        <v>186</v>
      </c>
      <c r="U30" s="601"/>
      <c r="V30" s="599" t="s">
        <v>112</v>
      </c>
      <c r="W30" s="653"/>
      <c r="X30" s="103" t="s">
        <v>113</v>
      </c>
      <c r="Y30" s="104" t="s">
        <v>114</v>
      </c>
      <c r="Z30" s="10"/>
      <c r="AA30" s="669"/>
      <c r="AB30" s="671"/>
      <c r="AC30" s="673">
        <f t="shared" si="0"/>
      </c>
      <c r="AD30" s="480"/>
      <c r="AE30" s="480"/>
      <c r="AF30" s="481"/>
      <c r="AG30" s="675">
        <f>COUNTIF('女入力'!$J$11:$J$110,AA30)+COUNTIF('女入力'!$O$11:$O$110,AA30)+COUNTIF('女入力'!$T$11:$T$110,AA30)</f>
        <v>0</v>
      </c>
    </row>
    <row r="31" spans="2:33" s="2" customFormat="1" ht="24" customHeight="1">
      <c r="B31" s="594">
        <f>IF('初期ﾃﾞｰﾀ'!C14="","",'初期ﾃﾞｰﾀ'!C14)</f>
      </c>
      <c r="C31" s="595"/>
      <c r="D31" s="595"/>
      <c r="E31" s="595"/>
      <c r="F31" s="596"/>
      <c r="G31" s="591">
        <f>IF('初期ﾃﾞｰﾀ'!E14="","",'初期ﾃﾞｰﾀ'!E14)</f>
      </c>
      <c r="H31" s="592"/>
      <c r="I31" s="593"/>
      <c r="J31" s="594">
        <f>IF('初期ﾃﾞｰﾀ'!C15="","",'初期ﾃﾞｰﾀ'!C15)</f>
      </c>
      <c r="K31" s="595"/>
      <c r="L31" s="595"/>
      <c r="M31" s="595"/>
      <c r="N31" s="595"/>
      <c r="O31" s="596"/>
      <c r="P31" s="591">
        <f>IF('初期ﾃﾞｰﾀ'!E15="","",'初期ﾃﾞｰﾀ'!E15)</f>
      </c>
      <c r="Q31" s="592"/>
      <c r="R31" s="593"/>
      <c r="T31" s="594" t="s">
        <v>202</v>
      </c>
      <c r="U31" s="596"/>
      <c r="V31" s="597"/>
      <c r="W31" s="598"/>
      <c r="X31" s="111">
        <f>IF('初期ﾃﾞｰﾀ'!D22="","",'初期ﾃﾞｰﾀ'!D22)</f>
      </c>
      <c r="Y31" s="112">
        <f>IF('初期ﾃﾞｰﾀ'!E22="","",'初期ﾃﾞｰﾀ'!E22)</f>
      </c>
      <c r="Z31" s="10"/>
      <c r="AA31" s="483"/>
      <c r="AB31" s="484" t="s">
        <v>463</v>
      </c>
      <c r="AC31" s="485">
        <f t="shared" si="0"/>
      </c>
      <c r="AD31" s="480"/>
      <c r="AE31" s="480"/>
      <c r="AF31" s="481"/>
      <c r="AG31" s="482">
        <f>COUNTIF('女入力'!$J$11:$J$110,AA31)+COUNTIF('女入力'!$O$11:$O$110,AA31)+COUNTIF('女入力'!$T$11:$T$110,AA31)</f>
        <v>0</v>
      </c>
    </row>
    <row r="32" spans="1:33" s="2" customFormat="1" ht="24" customHeight="1">
      <c r="A32" s="10"/>
      <c r="B32" s="590"/>
      <c r="C32" s="590"/>
      <c r="D32" s="590"/>
      <c r="E32" s="590"/>
      <c r="F32" s="590"/>
      <c r="G32" s="602"/>
      <c r="H32" s="602"/>
      <c r="I32" s="602"/>
      <c r="J32" s="590"/>
      <c r="K32" s="590"/>
      <c r="L32" s="590"/>
      <c r="M32" s="590"/>
      <c r="N32" s="590"/>
      <c r="O32" s="590"/>
      <c r="P32" s="602"/>
      <c r="Q32" s="602"/>
      <c r="R32" s="602"/>
      <c r="S32" s="10"/>
      <c r="T32" s="594" t="s">
        <v>203</v>
      </c>
      <c r="U32" s="596"/>
      <c r="V32" s="109"/>
      <c r="W32" s="110">
        <f>IF('初期ﾃﾞｰﾀ'!C23="","",'初期ﾃﾞｰﾀ'!C23)</f>
      </c>
      <c r="X32" s="111">
        <f>IF('初期ﾃﾞｰﾀ'!D23="","",'初期ﾃﾞｰﾀ'!D23)</f>
      </c>
      <c r="Y32" s="112">
        <f>IF('初期ﾃﾞｰﾀ'!E23="","",'初期ﾃﾞｰﾀ'!E23)</f>
      </c>
      <c r="Z32" s="10"/>
      <c r="AA32" s="105"/>
      <c r="AB32" s="113"/>
      <c r="AC32" s="114"/>
      <c r="AG32" s="114"/>
    </row>
    <row r="33" spans="1:33" s="2" customFormat="1" ht="24" customHeight="1">
      <c r="A33" s="10"/>
      <c r="B33" s="10"/>
      <c r="C33" s="10"/>
      <c r="D33" s="12" t="s">
        <v>293</v>
      </c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3"/>
      <c r="V33" s="13"/>
      <c r="W33" s="14"/>
      <c r="X33" s="14"/>
      <c r="Y33" s="10"/>
      <c r="Z33" s="10"/>
      <c r="AA33" s="105"/>
      <c r="AB33" s="115"/>
      <c r="AC33" s="114"/>
      <c r="AG33" s="114"/>
    </row>
    <row r="34" spans="1:33" s="2" customFormat="1" ht="6" customHeight="1">
      <c r="A34" s="10"/>
      <c r="B34" s="10"/>
      <c r="C34" s="10"/>
      <c r="D34" s="10"/>
      <c r="E34" s="10"/>
      <c r="F34" s="10"/>
      <c r="G34" s="10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689" t="str">
        <f>" 実参加人数  "&amp;WIDECHAR(FIXED(SUM('女入力'!AD11:AD40),0))&amp;"名"</f>
        <v> 実参加人数  ０名</v>
      </c>
      <c r="AA34" s="689"/>
      <c r="AB34" s="689"/>
      <c r="AC34" s="689"/>
      <c r="AG34" s="657"/>
    </row>
    <row r="35" spans="1:33" s="2" customFormat="1" ht="18" customHeight="1">
      <c r="A35" s="10"/>
      <c r="B35" s="603" t="str">
        <f>"令和 "&amp;'定数表'!V13&amp;" 年 "&amp;'定数表'!V14&amp;" 月 "&amp;'定数表'!V15&amp;" 日"</f>
        <v>令和 ６ 年 　　 月 　　 日</v>
      </c>
      <c r="C35" s="603"/>
      <c r="D35" s="603"/>
      <c r="E35" s="604"/>
      <c r="F35" s="654" t="e">
        <f>IF('定数表'!P5=53,"高等学校長",VLOOKUP('定数表'!P5,'定数表'!A2:H54,8)&amp;"長")</f>
        <v>#N/A</v>
      </c>
      <c r="G35" s="655"/>
      <c r="H35" s="655"/>
      <c r="I35" s="655"/>
      <c r="J35" s="655"/>
      <c r="K35" s="655"/>
      <c r="L35" s="655"/>
      <c r="M35" s="655"/>
      <c r="N35" s="655"/>
      <c r="O35" s="655"/>
      <c r="P35" s="649" t="str">
        <f>IF('初期ﾃﾞｰﾀ'!C7="","　　　　　　　　　　印",'初期ﾃﾞｰﾀ'!C7&amp;"   印")</f>
        <v>　　　　　　　　　　印</v>
      </c>
      <c r="Q35" s="650"/>
      <c r="R35" s="650"/>
      <c r="S35" s="650"/>
      <c r="T35" s="650"/>
      <c r="U35" s="10"/>
      <c r="V35" s="10"/>
      <c r="W35" s="10"/>
      <c r="X35" s="10"/>
      <c r="Y35" s="10"/>
      <c r="Z35" s="658"/>
      <c r="AA35" s="658"/>
      <c r="AB35" s="658"/>
      <c r="AC35" s="658"/>
      <c r="AG35" s="657"/>
    </row>
    <row r="36" spans="1:29" s="2" customFormat="1" ht="7.5" customHeight="1">
      <c r="A36" s="10"/>
      <c r="B36" s="10"/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2" customFormat="1" ht="12">
      <c r="A37" s="10"/>
      <c r="B37" s="10"/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s="2" customFormat="1" ht="25.5" customHeight="1">
      <c r="A38" s="10"/>
      <c r="B38" s="10"/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2" customFormat="1" ht="25.5" customHeight="1">
      <c r="A39" s="10"/>
      <c r="B39" s="10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s="2" customFormat="1" ht="25.5" customHeight="1">
      <c r="A40" s="10"/>
      <c r="B40" s="10"/>
      <c r="C40" s="10"/>
      <c r="D40" s="10"/>
      <c r="E40" s="10"/>
      <c r="F40" s="10"/>
      <c r="G40" s="10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33" s="2" customFormat="1" ht="25.5" customHeight="1">
      <c r="A41" s="10"/>
      <c r="B41" s="10"/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476" t="s">
        <v>459</v>
      </c>
      <c r="Y41" s="476"/>
      <c r="Z41" s="476"/>
      <c r="AA41" s="477">
        <v>36</v>
      </c>
      <c r="AB41" s="478" t="s">
        <v>452</v>
      </c>
      <c r="AC41" s="479">
        <f>IF(AG41=0,"",AG41)</f>
      </c>
      <c r="AD41" s="480"/>
      <c r="AE41" s="480"/>
      <c r="AF41" s="481"/>
      <c r="AG41" s="482">
        <f>COUNTIF('女入力'!$J$11:$J$110,AA41)+COUNTIF('女入力'!$O$11:$O$110,AA41)+COUNTIF('女入力'!$T$11:$T$110,AA41)</f>
        <v>0</v>
      </c>
    </row>
    <row r="42" spans="1:33" s="2" customFormat="1" ht="25.5" customHeight="1">
      <c r="A42" s="10"/>
      <c r="B42" s="10"/>
      <c r="C42" s="10"/>
      <c r="D42" s="10"/>
      <c r="E42" s="10"/>
      <c r="F42" s="10"/>
      <c r="G42" s="10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476"/>
      <c r="Y42" s="476"/>
      <c r="Z42" s="476"/>
      <c r="AA42" s="477">
        <v>37</v>
      </c>
      <c r="AB42" s="478" t="s">
        <v>453</v>
      </c>
      <c r="AC42" s="479">
        <f>IF(AG42=0,"",AG42)</f>
      </c>
      <c r="AD42" s="480"/>
      <c r="AE42" s="480"/>
      <c r="AF42" s="481"/>
      <c r="AG42" s="482">
        <f>COUNTIF('女入力'!$J$11:$J$110,AA42)+COUNTIF('女入力'!$O$11:$O$110,AA42)+COUNTIF('女入力'!$T$11:$T$110,AA42)</f>
        <v>0</v>
      </c>
    </row>
    <row r="43" spans="1:33" s="2" customFormat="1" ht="25.5" customHeight="1">
      <c r="A43" s="10"/>
      <c r="B43" s="10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476"/>
      <c r="Y43" s="476"/>
      <c r="Z43" s="476"/>
      <c r="AA43" s="487">
        <v>38</v>
      </c>
      <c r="AB43" s="488" t="s">
        <v>467</v>
      </c>
      <c r="AC43" s="489">
        <f>IF(AG43=0,"",AG43)</f>
      </c>
      <c r="AD43" s="480"/>
      <c r="AE43" s="480"/>
      <c r="AF43" s="481"/>
      <c r="AG43" s="482">
        <f>COUNTIF('女入力'!$J$11:$J$110,AA43)+COUNTIF('女入力'!$O$11:$O$110,AA43)+COUNTIF('女入力'!$T$11:$T$110,AA43)</f>
        <v>0</v>
      </c>
    </row>
    <row r="44" spans="1:33" s="2" customFormat="1" ht="25.5" customHeight="1">
      <c r="A44" s="10"/>
      <c r="B44" s="10"/>
      <c r="C44" s="10"/>
      <c r="D44" s="10"/>
      <c r="E44" s="10"/>
      <c r="F44" s="10"/>
      <c r="G44" s="10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476"/>
      <c r="Y44" s="476"/>
      <c r="Z44" s="476"/>
      <c r="AA44" s="481"/>
      <c r="AB44" s="113"/>
      <c r="AC44" s="486"/>
      <c r="AD44" s="480"/>
      <c r="AE44" s="480"/>
      <c r="AF44" s="481"/>
      <c r="AG44" s="486"/>
    </row>
    <row r="45" spans="1:33" s="2" customFormat="1" ht="25.5" customHeight="1">
      <c r="A45" s="10"/>
      <c r="B45" s="10"/>
      <c r="C45" s="10"/>
      <c r="D45" s="10"/>
      <c r="E45" s="10"/>
      <c r="F45" s="10"/>
      <c r="G45" s="10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476" t="s">
        <v>460</v>
      </c>
      <c r="Y45" s="476"/>
      <c r="Z45" s="476"/>
      <c r="AA45" s="477">
        <v>30</v>
      </c>
      <c r="AB45" s="478" t="s">
        <v>452</v>
      </c>
      <c r="AC45" s="479">
        <f>IF(AG45=0,"",IF(AG45&gt;'定数表'!$Q$20,"×("&amp;FIXED(AG45,0)&amp;")",AG45))</f>
      </c>
      <c r="AD45" s="480"/>
      <c r="AE45" s="480"/>
      <c r="AF45" s="481"/>
      <c r="AG45" s="482">
        <f>COUNTIF('女入力'!$J$11:$J$110,AA45)+COUNTIF('女入力'!$O$11:$O$110,AA45)+COUNTIF('女入力'!$T$11:$T$110,AA45)</f>
        <v>0</v>
      </c>
    </row>
    <row r="46" spans="1:33" s="2" customFormat="1" ht="25.5" customHeight="1">
      <c r="A46" s="10"/>
      <c r="B46" s="16"/>
      <c r="C46" s="10"/>
      <c r="D46" s="10"/>
      <c r="E46" s="10"/>
      <c r="F46" s="10"/>
      <c r="G46" s="10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476"/>
      <c r="Y46" s="476"/>
      <c r="Z46" s="476"/>
      <c r="AA46" s="477">
        <v>31</v>
      </c>
      <c r="AB46" s="478" t="s">
        <v>453</v>
      </c>
      <c r="AC46" s="479">
        <f>IF(AG46=0,"",IF(AG46&gt;'定数表'!$Q$20,"×("&amp;FIXED(AG46,0)&amp;")",AG46))</f>
      </c>
      <c r="AD46" s="480"/>
      <c r="AE46" s="480"/>
      <c r="AF46" s="481"/>
      <c r="AG46" s="482">
        <f>COUNTIF('女入力'!$J$11:$J$110,AA46)+COUNTIF('女入力'!$O$11:$O$110,AA46)+COUNTIF('女入力'!$T$11:$T$110,AA46)</f>
        <v>0</v>
      </c>
    </row>
    <row r="47" spans="1:33" s="2" customFormat="1" ht="25.5" customHeight="1">
      <c r="A47" s="10"/>
      <c r="B47" s="16"/>
      <c r="C47" s="10"/>
      <c r="D47" s="10"/>
      <c r="E47" s="10"/>
      <c r="F47" s="10"/>
      <c r="G47" s="10"/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480"/>
      <c r="Y47" s="476"/>
      <c r="Z47" s="476"/>
      <c r="AA47" s="477">
        <v>32</v>
      </c>
      <c r="AB47" s="478" t="s">
        <v>461</v>
      </c>
      <c r="AC47" s="479">
        <f>IF(AG47=0,"",IF(AG47&gt;'定数表'!$Q$20,"×("&amp;FIXED(AG47,0)&amp;")",AG47))</f>
      </c>
      <c r="AD47" s="480"/>
      <c r="AE47" s="480"/>
      <c r="AF47" s="481"/>
      <c r="AG47" s="482">
        <f>COUNTIF('女入力'!$J$11:$J$110,AA47)+COUNTIF('女入力'!$O$11:$O$110,AA47)+COUNTIF('女入力'!$T$11:$T$110,AA47)</f>
        <v>0</v>
      </c>
    </row>
    <row r="48" spans="1:33" s="2" customFormat="1" ht="12.75" customHeight="1">
      <c r="A48" s="10"/>
      <c r="B48" s="16"/>
      <c r="C48" s="10"/>
      <c r="D48" s="10"/>
      <c r="E48" s="10"/>
      <c r="F48" s="10"/>
      <c r="G48" s="10"/>
      <c r="H48" s="1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476"/>
      <c r="Y48" s="476"/>
      <c r="Z48" s="476"/>
      <c r="AA48" s="668">
        <v>33</v>
      </c>
      <c r="AB48" s="670" t="s">
        <v>462</v>
      </c>
      <c r="AC48" s="672">
        <f>IF(AG48=0,"",AG48)</f>
      </c>
      <c r="AD48" s="480"/>
      <c r="AE48" s="480"/>
      <c r="AF48" s="481"/>
      <c r="AG48" s="674">
        <f>COUNTIF('女入力'!$J$11:$J$110,AA48)+COUNTIF('女入力'!$O$11:$O$110,AA48)+COUNTIF('女入力'!$T$11:$T$110,AA48)</f>
        <v>0</v>
      </c>
    </row>
    <row r="49" spans="1:33" s="2" customFormat="1" ht="12.75" customHeight="1">
      <c r="A49" s="10"/>
      <c r="B49" s="10"/>
      <c r="C49" s="10"/>
      <c r="D49" s="10"/>
      <c r="E49" s="94"/>
      <c r="F49" s="94"/>
      <c r="G49" s="94"/>
      <c r="H49" s="95"/>
      <c r="I49" s="94"/>
      <c r="J49" s="94"/>
      <c r="K49" s="94"/>
      <c r="L49" s="94"/>
      <c r="M49" s="94"/>
      <c r="N49" s="94"/>
      <c r="O49" s="94"/>
      <c r="P49" s="10"/>
      <c r="Q49" s="10"/>
      <c r="R49" s="10"/>
      <c r="S49" s="10"/>
      <c r="T49" s="10"/>
      <c r="U49" s="10"/>
      <c r="V49" s="10"/>
      <c r="W49" s="10"/>
      <c r="X49" s="476"/>
      <c r="Y49" s="476"/>
      <c r="Z49" s="476"/>
      <c r="AA49" s="669"/>
      <c r="AB49" s="671"/>
      <c r="AC49" s="673">
        <f>IF(AG49=0,"",AG49)</f>
      </c>
      <c r="AD49" s="480"/>
      <c r="AE49" s="480"/>
      <c r="AF49" s="481"/>
      <c r="AG49" s="675">
        <f>COUNTIF('女入力'!$J$11:$J$110,AA49)+COUNTIF('女入力'!$O$11:$O$110,AA49)+COUNTIF('女入力'!$T$11:$T$110,AA49)</f>
        <v>0</v>
      </c>
    </row>
    <row r="50" spans="1:33" s="2" customFormat="1" ht="25.5" customHeight="1">
      <c r="A50" s="10"/>
      <c r="B50" s="10"/>
      <c r="C50" s="10"/>
      <c r="D50" s="10"/>
      <c r="E50" s="94"/>
      <c r="F50" s="96" t="s">
        <v>192</v>
      </c>
      <c r="G50" s="97"/>
      <c r="H50" s="95"/>
      <c r="I50" s="94"/>
      <c r="J50" s="94"/>
      <c r="K50" s="94"/>
      <c r="L50" s="94"/>
      <c r="M50" s="94"/>
      <c r="N50" s="94"/>
      <c r="O50" s="94"/>
      <c r="P50" s="10"/>
      <c r="Q50" s="10"/>
      <c r="R50" s="10"/>
      <c r="S50" s="10"/>
      <c r="T50" s="10"/>
      <c r="U50" s="10"/>
      <c r="V50" s="10"/>
      <c r="W50" s="10"/>
      <c r="X50" s="476"/>
      <c r="Y50" s="476"/>
      <c r="Z50" s="476"/>
      <c r="AA50" s="483">
        <v>34</v>
      </c>
      <c r="AB50" s="484" t="s">
        <v>463</v>
      </c>
      <c r="AC50" s="485">
        <f>IF(AG50=0,"",AG50)</f>
      </c>
      <c r="AD50" s="480"/>
      <c r="AE50" s="480"/>
      <c r="AF50" s="481"/>
      <c r="AG50" s="482">
        <f>COUNTIF('女入力'!$J$11:$J$110,AA50)+COUNTIF('女入力'!$O$11:$O$110,AA50)+COUNTIF('女入力'!$T$11:$T$110,AA50)</f>
        <v>0</v>
      </c>
    </row>
    <row r="51" spans="1:29" s="2" customFormat="1" ht="25.5" customHeight="1">
      <c r="A51" s="10"/>
      <c r="B51" s="10"/>
      <c r="C51" s="10"/>
      <c r="D51" s="10"/>
      <c r="E51" s="94"/>
      <c r="F51" s="98"/>
      <c r="G51" s="97"/>
      <c r="H51" s="95"/>
      <c r="I51" s="94"/>
      <c r="J51" s="94"/>
      <c r="K51" s="94"/>
      <c r="L51" s="94"/>
      <c r="M51" s="94"/>
      <c r="N51" s="94"/>
      <c r="O51" s="9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s="2" customFormat="1" ht="25.5" customHeight="1">
      <c r="A52" s="10"/>
      <c r="B52" s="16"/>
      <c r="C52" s="10"/>
      <c r="D52" s="10"/>
      <c r="E52" s="94"/>
      <c r="F52" s="96" t="s">
        <v>193</v>
      </c>
      <c r="G52" s="97"/>
      <c r="H52" s="95"/>
      <c r="I52" s="94"/>
      <c r="J52" s="94"/>
      <c r="K52" s="94"/>
      <c r="L52" s="94"/>
      <c r="M52" s="94"/>
      <c r="N52" s="94"/>
      <c r="O52" s="9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s="2" customFormat="1" ht="25.5" customHeight="1">
      <c r="A53" s="10"/>
      <c r="B53" s="10"/>
      <c r="C53" s="10"/>
      <c r="D53" s="10"/>
      <c r="E53" s="94"/>
      <c r="F53" s="94"/>
      <c r="G53" s="94"/>
      <c r="H53" s="95"/>
      <c r="I53" s="94"/>
      <c r="J53" s="94"/>
      <c r="K53" s="94"/>
      <c r="L53" s="94"/>
      <c r="M53" s="94"/>
      <c r="N53" s="94"/>
      <c r="O53" s="9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s="2" customFormat="1" ht="25.5" customHeight="1">
      <c r="A54" s="10"/>
      <c r="B54" s="10"/>
      <c r="C54" s="10"/>
      <c r="D54" s="10"/>
      <c r="E54" s="10"/>
      <c r="F54" s="10"/>
      <c r="G54" s="10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s="2" customFormat="1" ht="25.5" customHeight="1">
      <c r="A55" s="10"/>
      <c r="B55" s="10"/>
      <c r="C55" s="10"/>
      <c r="D55" s="10"/>
      <c r="E55" s="10"/>
      <c r="F55" s="10"/>
      <c r="G55" s="10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s="2" customFormat="1" ht="25.5" customHeight="1">
      <c r="A56" s="10"/>
      <c r="B56" s="10"/>
      <c r="C56" s="10"/>
      <c r="D56" s="10"/>
      <c r="E56" s="10"/>
      <c r="F56" s="10"/>
      <c r="G56" s="10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s="2" customFormat="1" ht="25.5" customHeight="1">
      <c r="A57" s="10"/>
      <c r="B57" s="16"/>
      <c r="C57" s="10"/>
      <c r="D57" s="10"/>
      <c r="E57" s="10"/>
      <c r="F57" s="10"/>
      <c r="G57" s="10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s="2" customFormat="1" ht="25.5" customHeight="1">
      <c r="A58" s="10"/>
      <c r="B58" s="10"/>
      <c r="C58" s="10"/>
      <c r="D58" s="10"/>
      <c r="E58" s="10"/>
      <c r="F58" s="10"/>
      <c r="G58" s="10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2" customFormat="1" ht="25.5" customHeight="1">
      <c r="A59" s="10"/>
      <c r="B59" s="10"/>
      <c r="C59" s="10"/>
      <c r="D59" s="10"/>
      <c r="E59" s="10"/>
      <c r="F59" s="10"/>
      <c r="G59" s="10"/>
      <c r="H59" s="1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s="2" customFormat="1" ht="25.5" customHeight="1">
      <c r="A60" s="10"/>
      <c r="B60" s="10"/>
      <c r="C60" s="10"/>
      <c r="D60" s="10"/>
      <c r="E60" s="10"/>
      <c r="F60" s="10"/>
      <c r="G60" s="10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s="2" customFormat="1" ht="25.5" customHeight="1">
      <c r="A61" s="10"/>
      <c r="B61" s="10"/>
      <c r="C61" s="10"/>
      <c r="D61" s="10"/>
      <c r="E61" s="10"/>
      <c r="F61" s="10"/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s="2" customFormat="1" ht="25.5" customHeight="1">
      <c r="A62" s="10"/>
      <c r="B62" s="10"/>
      <c r="C62" s="10"/>
      <c r="D62" s="10"/>
      <c r="E62" s="10"/>
      <c r="F62" s="10"/>
      <c r="G62" s="10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2" customFormat="1" ht="25.5" customHeight="1">
      <c r="A63" s="10"/>
      <c r="B63" s="16"/>
      <c r="C63" s="10"/>
      <c r="D63" s="10"/>
      <c r="E63" s="10"/>
      <c r="F63" s="10"/>
      <c r="G63" s="10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2" customFormat="1" ht="25.5" customHeight="1">
      <c r="A64" s="10"/>
      <c r="B64" s="10"/>
      <c r="C64" s="10"/>
      <c r="D64" s="10"/>
      <c r="E64" s="10"/>
      <c r="F64" s="10"/>
      <c r="G64" s="10"/>
      <c r="H64" s="1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2" customFormat="1" ht="25.5" customHeight="1">
      <c r="A65" s="10"/>
      <c r="B65" s="10"/>
      <c r="C65" s="10"/>
      <c r="D65" s="10"/>
      <c r="E65" s="10"/>
      <c r="F65" s="10"/>
      <c r="G65" s="10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s="2" customFormat="1" ht="25.5" customHeight="1">
      <c r="A66" s="10"/>
      <c r="B66" s="10"/>
      <c r="C66" s="10"/>
      <c r="D66" s="10"/>
      <c r="E66" s="10"/>
      <c r="F66" s="10"/>
      <c r="G66" s="10"/>
      <c r="H66" s="1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2" customFormat="1" ht="25.5" customHeight="1">
      <c r="A67" s="10"/>
      <c r="B67" s="10"/>
      <c r="C67" s="10"/>
      <c r="D67" s="10"/>
      <c r="E67" s="10"/>
      <c r="F67" s="10"/>
      <c r="G67" s="10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s="2" customFormat="1" ht="25.5" customHeight="1">
      <c r="A68" s="10"/>
      <c r="B68" s="10"/>
      <c r="C68" s="10"/>
      <c r="D68" s="10"/>
      <c r="E68" s="10"/>
      <c r="F68" s="10"/>
      <c r="G68" s="10"/>
      <c r="H68" s="1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s="2" customFormat="1" ht="25.5" customHeight="1">
      <c r="A69" s="10"/>
      <c r="B69" s="10"/>
      <c r="C69" s="10"/>
      <c r="D69" s="10"/>
      <c r="E69" s="10"/>
      <c r="F69" s="10"/>
      <c r="G69" s="10"/>
      <c r="H69" s="1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s="2" customFormat="1" ht="25.5" customHeight="1">
      <c r="A70" s="10"/>
      <c r="B70" s="10"/>
      <c r="C70" s="10"/>
      <c r="D70" s="10"/>
      <c r="E70" s="10"/>
      <c r="F70" s="10"/>
      <c r="G70" s="10"/>
      <c r="H70" s="1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2" customFormat="1" ht="25.5" customHeight="1">
      <c r="A71" s="10"/>
      <c r="B71" s="10"/>
      <c r="C71" s="10"/>
      <c r="D71" s="10"/>
      <c r="E71" s="10"/>
      <c r="F71" s="10"/>
      <c r="G71" s="10"/>
      <c r="H71" s="1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s="2" customFormat="1" ht="25.5" customHeight="1">
      <c r="A72" s="10"/>
      <c r="B72" s="16"/>
      <c r="C72" s="10"/>
      <c r="D72" s="10"/>
      <c r="E72" s="10"/>
      <c r="F72" s="10"/>
      <c r="G72" s="10"/>
      <c r="H72" s="1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s="2" customFormat="1" ht="25.5" customHeight="1">
      <c r="A73" s="10"/>
      <c r="B73" s="16"/>
      <c r="C73" s="10"/>
      <c r="D73" s="10"/>
      <c r="E73" s="10"/>
      <c r="F73" s="10"/>
      <c r="G73" s="10"/>
      <c r="H73" s="1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s="2" customFormat="1" ht="25.5" customHeight="1">
      <c r="A74" s="10"/>
      <c r="B74" s="16"/>
      <c r="C74" s="10"/>
      <c r="D74" s="10"/>
      <c r="E74" s="10"/>
      <c r="F74" s="10"/>
      <c r="G74" s="10"/>
      <c r="H74" s="1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2" customFormat="1" ht="25.5" customHeight="1">
      <c r="A75" s="10"/>
      <c r="B75" s="16"/>
      <c r="C75" s="10"/>
      <c r="D75" s="10"/>
      <c r="E75" s="10"/>
      <c r="F75" s="10"/>
      <c r="G75" s="10"/>
      <c r="H75" s="1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s="2" customFormat="1" ht="25.5" customHeight="1">
      <c r="A76" s="10"/>
      <c r="B76" s="10"/>
      <c r="C76" s="10"/>
      <c r="D76" s="10"/>
      <c r="E76" s="10"/>
      <c r="F76" s="10"/>
      <c r="G76" s="10"/>
      <c r="H76" s="1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s="2" customFormat="1" ht="25.5" customHeight="1">
      <c r="A77" s="10"/>
      <c r="B77" s="10"/>
      <c r="C77" s="10"/>
      <c r="D77" s="10"/>
      <c r="E77" s="10"/>
      <c r="F77" s="10"/>
      <c r="G77" s="10"/>
      <c r="H77" s="1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s="2" customFormat="1" ht="25.5" customHeight="1">
      <c r="A78" s="10"/>
      <c r="B78" s="10"/>
      <c r="C78" s="10"/>
      <c r="D78" s="10"/>
      <c r="E78" s="10"/>
      <c r="F78" s="10"/>
      <c r="G78" s="10"/>
      <c r="H78" s="1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2" customFormat="1" ht="25.5" customHeight="1">
      <c r="A79" s="10"/>
      <c r="B79" s="10"/>
      <c r="C79" s="10"/>
      <c r="D79" s="10"/>
      <c r="E79" s="10"/>
      <c r="F79" s="10"/>
      <c r="G79" s="10"/>
      <c r="H79" s="1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s="2" customFormat="1" ht="25.5" customHeight="1">
      <c r="A80" s="10"/>
      <c r="B80" s="10"/>
      <c r="C80" s="10"/>
      <c r="D80" s="10"/>
      <c r="E80" s="10"/>
      <c r="F80" s="10"/>
      <c r="G80" s="10"/>
      <c r="H80" s="1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s="2" customFormat="1" ht="25.5" customHeight="1">
      <c r="A81" s="10"/>
      <c r="B81" s="10"/>
      <c r="C81" s="10"/>
      <c r="D81" s="10"/>
      <c r="E81" s="10"/>
      <c r="F81" s="10"/>
      <c r="G81" s="10"/>
      <c r="H81" s="1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2" customFormat="1" ht="25.5" customHeight="1">
      <c r="A82" s="10"/>
      <c r="B82" s="10"/>
      <c r="C82" s="10"/>
      <c r="D82" s="10"/>
      <c r="E82" s="10"/>
      <c r="F82" s="10"/>
      <c r="G82" s="10"/>
      <c r="H82" s="1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2" customFormat="1" ht="25.5" customHeight="1">
      <c r="A83" s="10"/>
      <c r="B83" s="16"/>
      <c r="C83" s="10"/>
      <c r="D83" s="10"/>
      <c r="E83" s="10"/>
      <c r="F83" s="10"/>
      <c r="G83" s="10"/>
      <c r="H83" s="1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s="2" customFormat="1" ht="25.5" customHeight="1">
      <c r="A84" s="10"/>
      <c r="B84" s="16"/>
      <c r="C84" s="10"/>
      <c r="D84" s="10"/>
      <c r="E84" s="10"/>
      <c r="F84" s="10"/>
      <c r="G84" s="10"/>
      <c r="H84" s="1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s="2" customFormat="1" ht="25.5" customHeight="1">
      <c r="A85" s="10"/>
      <c r="B85" s="10"/>
      <c r="C85" s="10"/>
      <c r="D85" s="10"/>
      <c r="E85" s="10"/>
      <c r="F85" s="10"/>
      <c r="G85" s="10"/>
      <c r="H85" s="1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s="2" customFormat="1" ht="25.5" customHeight="1">
      <c r="A86" s="10"/>
      <c r="B86" s="10"/>
      <c r="C86" s="10"/>
      <c r="D86" s="10"/>
      <c r="E86" s="10"/>
      <c r="F86" s="10"/>
      <c r="G86" s="10"/>
      <c r="H86" s="1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2" customFormat="1" ht="25.5" customHeight="1">
      <c r="A87" s="10"/>
      <c r="B87" s="10"/>
      <c r="C87" s="10"/>
      <c r="D87" s="10"/>
      <c r="E87" s="10"/>
      <c r="F87" s="10"/>
      <c r="G87" s="10"/>
      <c r="H87" s="1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2" customFormat="1" ht="25.5" customHeight="1">
      <c r="A88" s="10"/>
      <c r="B88" s="16"/>
      <c r="C88" s="10"/>
      <c r="D88" s="10"/>
      <c r="E88" s="10"/>
      <c r="F88" s="10"/>
      <c r="G88" s="10"/>
      <c r="H88" s="1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s="2" customFormat="1" ht="25.5" customHeight="1">
      <c r="A89" s="10"/>
      <c r="B89" s="16"/>
      <c r="C89" s="10"/>
      <c r="D89" s="10"/>
      <c r="E89" s="10"/>
      <c r="F89" s="10"/>
      <c r="G89" s="10"/>
      <c r="H89" s="1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s="2" customFormat="1" ht="25.5" customHeight="1">
      <c r="A90" s="10"/>
      <c r="B90" s="10"/>
      <c r="C90" s="10"/>
      <c r="D90" s="10"/>
      <c r="E90" s="10"/>
      <c r="F90" s="10"/>
      <c r="G90" s="10"/>
      <c r="H90" s="1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2" customFormat="1" ht="25.5" customHeight="1">
      <c r="A91" s="10"/>
      <c r="B91" s="10"/>
      <c r="C91" s="10"/>
      <c r="D91" s="10"/>
      <c r="E91" s="10"/>
      <c r="F91" s="10"/>
      <c r="G91" s="10"/>
      <c r="H91" s="1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2" customFormat="1" ht="25.5" customHeight="1">
      <c r="A92" s="10"/>
      <c r="B92" s="10"/>
      <c r="C92" s="10"/>
      <c r="D92" s="10"/>
      <c r="E92" s="10"/>
      <c r="F92" s="10"/>
      <c r="G92" s="10"/>
      <c r="H92" s="1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s="2" customFormat="1" ht="25.5" customHeight="1">
      <c r="A93" s="10"/>
      <c r="B93" s="10"/>
      <c r="C93" s="10"/>
      <c r="D93" s="10"/>
      <c r="E93" s="10"/>
      <c r="F93" s="10"/>
      <c r="G93" s="10"/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s="2" customFormat="1" ht="25.5" customHeight="1">
      <c r="A94" s="10"/>
      <c r="B94" s="10"/>
      <c r="C94" s="10"/>
      <c r="D94" s="10"/>
      <c r="E94" s="10"/>
      <c r="F94" s="10"/>
      <c r="G94" s="10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2" customFormat="1" ht="25.5" customHeight="1">
      <c r="A95" s="10"/>
      <c r="B95" s="10"/>
      <c r="C95" s="10"/>
      <c r="D95" s="10"/>
      <c r="E95" s="10"/>
      <c r="F95" s="10"/>
      <c r="G95" s="10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s="2" customFormat="1" ht="25.5" customHeight="1">
      <c r="A96" s="10"/>
      <c r="B96" s="10"/>
      <c r="C96" s="10"/>
      <c r="D96" s="10"/>
      <c r="E96" s="10"/>
      <c r="F96" s="10"/>
      <c r="G96" s="10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s="2" customFormat="1" ht="25.5" customHeight="1">
      <c r="A97" s="10"/>
      <c r="B97" s="10"/>
      <c r="C97" s="10"/>
      <c r="D97" s="10"/>
      <c r="E97" s="10"/>
      <c r="F97" s="10"/>
      <c r="G97" s="10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s="2" customFormat="1" ht="25.5" customHeight="1">
      <c r="A98" s="10"/>
      <c r="B98" s="10"/>
      <c r="C98" s="10"/>
      <c r="D98" s="10"/>
      <c r="E98" s="10"/>
      <c r="F98" s="10"/>
      <c r="G98" s="10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s="2" customFormat="1" ht="25.5" customHeight="1">
      <c r="A99" s="10"/>
      <c r="B99" s="10"/>
      <c r="C99" s="10"/>
      <c r="D99" s="10"/>
      <c r="E99" s="10"/>
      <c r="F99" s="10"/>
      <c r="G99" s="10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s="2" customFormat="1" ht="25.5" customHeight="1">
      <c r="A100" s="10"/>
      <c r="B100" s="10"/>
      <c r="C100" s="10"/>
      <c r="D100" s="10"/>
      <c r="E100" s="10"/>
      <c r="F100" s="10"/>
      <c r="G100" s="10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s="2" customFormat="1" ht="25.5" customHeight="1">
      <c r="A101" s="10"/>
      <c r="B101" s="10"/>
      <c r="C101" s="10"/>
      <c r="D101" s="10"/>
      <c r="E101" s="10"/>
      <c r="F101" s="10"/>
      <c r="G101" s="10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s="2" customFormat="1" ht="25.5" customHeight="1">
      <c r="A102" s="10"/>
      <c r="B102" s="10"/>
      <c r="C102" s="10"/>
      <c r="D102" s="10"/>
      <c r="E102" s="10"/>
      <c r="F102" s="10"/>
      <c r="G102" s="10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s="2" customFormat="1" ht="25.5" customHeight="1">
      <c r="A103" s="10"/>
      <c r="B103" s="10"/>
      <c r="C103" s="10"/>
      <c r="D103" s="10"/>
      <c r="E103" s="10"/>
      <c r="F103" s="10"/>
      <c r="G103" s="10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s="2" customFormat="1" ht="25.5" customHeight="1">
      <c r="A104" s="10"/>
      <c r="B104" s="10"/>
      <c r="C104" s="10"/>
      <c r="D104" s="10"/>
      <c r="E104" s="10"/>
      <c r="F104" s="10"/>
      <c r="G104" s="10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s="2" customFormat="1" ht="25.5" customHeight="1">
      <c r="A105" s="10"/>
      <c r="B105" s="16"/>
      <c r="C105" s="10"/>
      <c r="D105" s="10"/>
      <c r="E105" s="10"/>
      <c r="F105" s="10"/>
      <c r="G105" s="10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s="2" customFormat="1" ht="25.5" customHeight="1">
      <c r="A106" s="10"/>
      <c r="B106" s="16"/>
      <c r="C106" s="10"/>
      <c r="D106" s="10"/>
      <c r="E106" s="10"/>
      <c r="F106" s="10"/>
      <c r="G106" s="10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2" customFormat="1" ht="25.5" customHeight="1">
      <c r="A107" s="10"/>
      <c r="B107" s="16"/>
      <c r="C107" s="10"/>
      <c r="D107" s="10"/>
      <c r="E107" s="10"/>
      <c r="F107" s="10"/>
      <c r="G107" s="10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s="2" customFormat="1" ht="25.5" customHeight="1">
      <c r="A108" s="10"/>
      <c r="B108" s="10"/>
      <c r="C108" s="10"/>
      <c r="D108" s="10"/>
      <c r="E108" s="10"/>
      <c r="F108" s="10"/>
      <c r="G108" s="10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s="2" customFormat="1" ht="25.5" customHeight="1">
      <c r="A109" s="10"/>
      <c r="B109" s="16"/>
      <c r="C109" s="10"/>
      <c r="D109" s="10"/>
      <c r="E109" s="10"/>
      <c r="F109" s="10"/>
      <c r="G109" s="10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s="2" customFormat="1" ht="25.5" customHeight="1">
      <c r="A110" s="10"/>
      <c r="B110" s="10"/>
      <c r="C110" s="10"/>
      <c r="D110" s="10"/>
      <c r="E110" s="10"/>
      <c r="F110" s="10"/>
      <c r="G110" s="10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2" customFormat="1" ht="25.5" customHeight="1">
      <c r="A111" s="10"/>
      <c r="B111" s="10"/>
      <c r="C111" s="10"/>
      <c r="D111" s="10"/>
      <c r="E111" s="10"/>
      <c r="F111" s="10"/>
      <c r="G111" s="10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s="2" customFormat="1" ht="25.5" customHeight="1">
      <c r="A112" s="10"/>
      <c r="B112" s="10"/>
      <c r="C112" s="10"/>
      <c r="D112" s="10"/>
      <c r="E112" s="10"/>
      <c r="F112" s="10"/>
      <c r="G112" s="10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s="2" customFormat="1" ht="25.5" customHeight="1">
      <c r="A113" s="10"/>
      <c r="B113" s="10"/>
      <c r="C113" s="10"/>
      <c r="D113" s="10"/>
      <c r="E113" s="10"/>
      <c r="F113" s="10"/>
      <c r="G113" s="10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s="2" customFormat="1" ht="25.5" customHeight="1">
      <c r="A114" s="10"/>
      <c r="B114" s="10"/>
      <c r="C114" s="10"/>
      <c r="D114" s="10"/>
      <c r="E114" s="10"/>
      <c r="F114" s="10"/>
      <c r="G114" s="10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s="2" customFormat="1" ht="25.5" customHeight="1">
      <c r="A115" s="10"/>
      <c r="B115" s="10"/>
      <c r="C115" s="10"/>
      <c r="D115" s="10"/>
      <c r="E115" s="10"/>
      <c r="F115" s="10"/>
      <c r="G115" s="10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s="2" customFormat="1" ht="25.5" customHeight="1">
      <c r="A116" s="10"/>
      <c r="B116" s="10"/>
      <c r="C116" s="10"/>
      <c r="D116" s="10"/>
      <c r="E116" s="10"/>
      <c r="F116" s="10"/>
      <c r="G116" s="10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s="2" customFormat="1" ht="25.5" customHeight="1">
      <c r="A117" s="10"/>
      <c r="B117" s="10"/>
      <c r="C117" s="10"/>
      <c r="D117" s="10"/>
      <c r="E117" s="10"/>
      <c r="F117" s="10"/>
      <c r="G117" s="10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s="2" customFormat="1" ht="25.5" customHeight="1">
      <c r="A118" s="10"/>
      <c r="B118" s="10"/>
      <c r="C118" s="10"/>
      <c r="D118" s="10"/>
      <c r="E118" s="10"/>
      <c r="F118" s="10"/>
      <c r="G118" s="10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s="2" customFormat="1" ht="25.5" customHeight="1">
      <c r="A119" s="10"/>
      <c r="B119" s="10"/>
      <c r="C119" s="10"/>
      <c r="D119" s="10"/>
      <c r="E119" s="10"/>
      <c r="F119" s="10"/>
      <c r="G119" s="10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s="2" customFormat="1" ht="25.5" customHeight="1">
      <c r="A120" s="10"/>
      <c r="B120" s="10"/>
      <c r="C120" s="10"/>
      <c r="D120" s="10"/>
      <c r="E120" s="10"/>
      <c r="F120" s="10"/>
      <c r="G120" s="10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s="2" customFormat="1" ht="25.5" customHeight="1">
      <c r="A121" s="10"/>
      <c r="B121" s="10"/>
      <c r="C121" s="10"/>
      <c r="D121" s="10"/>
      <c r="E121" s="10"/>
      <c r="F121" s="10"/>
      <c r="G121" s="10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s="2" customFormat="1" ht="25.5" customHeight="1">
      <c r="A122" s="10"/>
      <c r="B122" s="10"/>
      <c r="C122" s="10"/>
      <c r="D122" s="10"/>
      <c r="E122" s="10"/>
      <c r="F122" s="10"/>
      <c r="G122" s="10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s="2" customFormat="1" ht="25.5" customHeight="1">
      <c r="A123" s="10"/>
      <c r="B123" s="10"/>
      <c r="C123" s="10"/>
      <c r="D123" s="10"/>
      <c r="E123" s="10"/>
      <c r="F123" s="10"/>
      <c r="G123" s="10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s="2" customFormat="1" ht="25.5" customHeight="1">
      <c r="A124" s="10"/>
      <c r="B124" s="10"/>
      <c r="C124" s="10"/>
      <c r="D124" s="10"/>
      <c r="E124" s="10"/>
      <c r="F124" s="10"/>
      <c r="G124" s="10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s="2" customFormat="1" ht="25.5" customHeight="1">
      <c r="A125" s="10"/>
      <c r="B125" s="10"/>
      <c r="C125" s="10"/>
      <c r="D125" s="10"/>
      <c r="E125" s="10"/>
      <c r="F125" s="10"/>
      <c r="G125" s="10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s="2" customFormat="1" ht="25.5" customHeight="1">
      <c r="A126" s="10"/>
      <c r="B126" s="10"/>
      <c r="C126" s="10"/>
      <c r="D126" s="10"/>
      <c r="E126" s="10"/>
      <c r="F126" s="10"/>
      <c r="G126" s="10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s="2" customFormat="1" ht="25.5" customHeight="1">
      <c r="A127" s="10"/>
      <c r="B127" s="10"/>
      <c r="C127" s="10"/>
      <c r="D127" s="10"/>
      <c r="E127" s="10"/>
      <c r="F127" s="10"/>
      <c r="G127" s="10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s="2" customFormat="1" ht="25.5" customHeight="1">
      <c r="A128" s="10"/>
      <c r="B128" s="10"/>
      <c r="C128" s="10"/>
      <c r="D128" s="10"/>
      <c r="E128" s="10"/>
      <c r="F128" s="10"/>
      <c r="G128" s="10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s="2" customFormat="1" ht="25.5" customHeight="1">
      <c r="A129" s="10"/>
      <c r="B129" s="10"/>
      <c r="C129" s="10"/>
      <c r="D129" s="10"/>
      <c r="E129" s="10"/>
      <c r="F129" s="10"/>
      <c r="G129" s="10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s="2" customFormat="1" ht="25.5" customHeight="1">
      <c r="A130" s="10"/>
      <c r="B130" s="10"/>
      <c r="C130" s="10"/>
      <c r="D130" s="10"/>
      <c r="E130" s="10"/>
      <c r="F130" s="10"/>
      <c r="G130" s="10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s="2" customFormat="1" ht="25.5" customHeight="1">
      <c r="A131" s="10"/>
      <c r="B131" s="10"/>
      <c r="C131" s="10"/>
      <c r="D131" s="10"/>
      <c r="E131" s="10"/>
      <c r="F131" s="10"/>
      <c r="G131" s="10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2" customFormat="1" ht="25.5" customHeight="1">
      <c r="A132" s="10"/>
      <c r="B132" s="10"/>
      <c r="C132" s="10"/>
      <c r="D132" s="10"/>
      <c r="E132" s="10"/>
      <c r="F132" s="10"/>
      <c r="G132" s="10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s="2" customFormat="1" ht="25.5" customHeight="1">
      <c r="A133" s="10"/>
      <c r="B133" s="10"/>
      <c r="C133" s="10"/>
      <c r="D133" s="10"/>
      <c r="E133" s="10"/>
      <c r="F133" s="10"/>
      <c r="G133" s="10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s="2" customFormat="1" ht="25.5" customHeight="1">
      <c r="A134" s="10"/>
      <c r="B134" s="10"/>
      <c r="C134" s="10"/>
      <c r="D134" s="10"/>
      <c r="E134" s="10"/>
      <c r="F134" s="10"/>
      <c r="G134" s="10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s="2" customFormat="1" ht="25.5" customHeight="1">
      <c r="A135" s="10"/>
      <c r="B135" s="10"/>
      <c r="C135" s="10"/>
      <c r="D135" s="10"/>
      <c r="E135" s="10"/>
      <c r="F135" s="10"/>
      <c r="G135" s="10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2" customFormat="1" ht="25.5" customHeight="1">
      <c r="A136" s="10"/>
      <c r="B136" s="10"/>
      <c r="C136" s="10"/>
      <c r="D136" s="10"/>
      <c r="E136" s="10"/>
      <c r="F136" s="10"/>
      <c r="G136" s="10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s="2" customFormat="1" ht="25.5" customHeight="1">
      <c r="A137" s="10"/>
      <c r="B137" s="10"/>
      <c r="C137" s="10"/>
      <c r="D137" s="10"/>
      <c r="E137" s="10"/>
      <c r="F137" s="10"/>
      <c r="G137" s="10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s="2" customFormat="1" ht="25.5" customHeight="1">
      <c r="A138" s="10"/>
      <c r="B138" s="10"/>
      <c r="C138" s="10"/>
      <c r="D138" s="10"/>
      <c r="E138" s="10"/>
      <c r="F138" s="10"/>
      <c r="G138" s="10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s="2" customFormat="1" ht="25.5" customHeight="1">
      <c r="A139" s="10"/>
      <c r="B139" s="16"/>
      <c r="C139" s="10"/>
      <c r="D139" s="10"/>
      <c r="E139" s="10"/>
      <c r="F139" s="10"/>
      <c r="G139" s="10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s="2" customFormat="1" ht="25.5" customHeight="1">
      <c r="A140" s="10"/>
      <c r="B140" s="10"/>
      <c r="C140" s="10"/>
      <c r="D140" s="10"/>
      <c r="E140" s="10"/>
      <c r="F140" s="10"/>
      <c r="G140" s="10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s="2" customFormat="1" ht="25.5" customHeight="1">
      <c r="A141" s="10"/>
      <c r="B141" s="10"/>
      <c r="C141" s="10"/>
      <c r="D141" s="10"/>
      <c r="E141" s="10"/>
      <c r="F141" s="10"/>
      <c r="G141" s="10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s="2" customFormat="1" ht="25.5" customHeight="1">
      <c r="A142" s="10"/>
      <c r="B142" s="10"/>
      <c r="C142" s="10"/>
      <c r="D142" s="10"/>
      <c r="E142" s="10"/>
      <c r="F142" s="10"/>
      <c r="G142" s="10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s="2" customFormat="1" ht="25.5" customHeight="1">
      <c r="A143" s="10"/>
      <c r="B143" s="10"/>
      <c r="C143" s="10"/>
      <c r="D143" s="10"/>
      <c r="E143" s="10"/>
      <c r="F143" s="10"/>
      <c r="G143" s="10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s="2" customFormat="1" ht="25.5" customHeight="1">
      <c r="A144" s="10"/>
      <c r="B144" s="10"/>
      <c r="C144" s="10"/>
      <c r="D144" s="10"/>
      <c r="E144" s="10"/>
      <c r="F144" s="10"/>
      <c r="G144" s="10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s="2" customFormat="1" ht="25.5" customHeight="1">
      <c r="A145" s="10"/>
      <c r="B145" s="10"/>
      <c r="C145" s="10"/>
      <c r="D145" s="10"/>
      <c r="E145" s="10"/>
      <c r="F145" s="10"/>
      <c r="G145" s="10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s="2" customFormat="1" ht="25.5" customHeight="1">
      <c r="A146" s="10"/>
      <c r="B146" s="10"/>
      <c r="C146" s="10"/>
      <c r="D146" s="10"/>
      <c r="E146" s="10"/>
      <c r="F146" s="10"/>
      <c r="G146" s="10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2" customFormat="1" ht="25.5" customHeight="1">
      <c r="A147" s="10"/>
      <c r="B147" s="10"/>
      <c r="C147" s="10"/>
      <c r="D147" s="10"/>
      <c r="E147" s="10"/>
      <c r="F147" s="10"/>
      <c r="G147" s="10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s="2" customFormat="1" ht="25.5" customHeight="1">
      <c r="A148" s="10"/>
      <c r="B148" s="10"/>
      <c r="C148" s="10"/>
      <c r="D148" s="10"/>
      <c r="E148" s="10"/>
      <c r="F148" s="10"/>
      <c r="G148" s="10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s="2" customFormat="1" ht="25.5" customHeight="1">
      <c r="A149" s="10"/>
      <c r="B149" s="10"/>
      <c r="C149" s="10"/>
      <c r="D149" s="10"/>
      <c r="E149" s="10"/>
      <c r="F149" s="10"/>
      <c r="G149" s="10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s="2" customFormat="1" ht="25.5" customHeight="1">
      <c r="A150" s="10"/>
      <c r="B150" s="10"/>
      <c r="C150" s="10"/>
      <c r="D150" s="10"/>
      <c r="E150" s="10"/>
      <c r="F150" s="10"/>
      <c r="G150" s="10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s="2" customFormat="1" ht="25.5" customHeight="1">
      <c r="A151" s="10"/>
      <c r="B151" s="16"/>
      <c r="C151" s="10"/>
      <c r="D151" s="10"/>
      <c r="E151" s="10"/>
      <c r="F151" s="10"/>
      <c r="G151" s="10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s="2" customFormat="1" ht="25.5" customHeight="1">
      <c r="A152" s="10"/>
      <c r="B152" s="10"/>
      <c r="C152" s="10"/>
      <c r="D152" s="10"/>
      <c r="E152" s="10"/>
      <c r="F152" s="10"/>
      <c r="G152" s="10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s="2" customFormat="1" ht="25.5" customHeight="1">
      <c r="A153" s="10"/>
      <c r="B153" s="10"/>
      <c r="C153" s="10"/>
      <c r="D153" s="10"/>
      <c r="E153" s="10"/>
      <c r="F153" s="10"/>
      <c r="G153" s="10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s="2" customFormat="1" ht="25.5" customHeight="1">
      <c r="A154" s="10"/>
      <c r="B154" s="10"/>
      <c r="C154" s="10"/>
      <c r="D154" s="10"/>
      <c r="E154" s="10"/>
      <c r="F154" s="10"/>
      <c r="G154" s="10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s="2" customFormat="1" ht="25.5" customHeight="1">
      <c r="A155" s="10"/>
      <c r="B155" s="10"/>
      <c r="C155" s="10"/>
      <c r="D155" s="10"/>
      <c r="E155" s="10"/>
      <c r="F155" s="10"/>
      <c r="G155" s="10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s="2" customFormat="1" ht="12">
      <c r="A156" s="10"/>
      <c r="B156" s="10"/>
      <c r="C156" s="10"/>
      <c r="D156" s="10"/>
      <c r="E156" s="10"/>
      <c r="F156" s="10"/>
      <c r="G156" s="10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s="2" customFormat="1" ht="12">
      <c r="A157" s="10"/>
      <c r="B157" s="10"/>
      <c r="C157" s="10"/>
      <c r="D157" s="10"/>
      <c r="E157" s="10"/>
      <c r="F157" s="10"/>
      <c r="G157" s="10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s="2" customFormat="1" ht="12">
      <c r="A158" s="10"/>
      <c r="B158" s="10"/>
      <c r="C158" s="10"/>
      <c r="D158" s="10"/>
      <c r="E158" s="10"/>
      <c r="F158" s="10"/>
      <c r="G158" s="10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s="2" customFormat="1" ht="12">
      <c r="A159" s="10"/>
      <c r="B159" s="10"/>
      <c r="C159" s="10"/>
      <c r="D159" s="10"/>
      <c r="E159" s="10"/>
      <c r="F159" s="10"/>
      <c r="G159" s="10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s="2" customFormat="1" ht="12">
      <c r="A160" s="10"/>
      <c r="B160" s="10"/>
      <c r="C160" s="10"/>
      <c r="D160" s="10"/>
      <c r="E160" s="10"/>
      <c r="F160" s="10"/>
      <c r="G160" s="10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s="2" customFormat="1" ht="12">
      <c r="A161" s="10"/>
      <c r="B161" s="10"/>
      <c r="C161" s="10"/>
      <c r="D161" s="10"/>
      <c r="E161" s="10"/>
      <c r="F161" s="10"/>
      <c r="G161" s="10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s="2" customFormat="1" ht="12">
      <c r="A162" s="10"/>
      <c r="B162" s="10"/>
      <c r="C162" s="10"/>
      <c r="D162" s="10"/>
      <c r="E162" s="10"/>
      <c r="F162" s="10"/>
      <c r="G162" s="10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s="2" customFormat="1" ht="12">
      <c r="A163" s="10"/>
      <c r="B163" s="10"/>
      <c r="C163" s="10"/>
      <c r="D163" s="10"/>
      <c r="E163" s="10"/>
      <c r="F163" s="10"/>
      <c r="G163" s="10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s="2" customFormat="1" ht="12">
      <c r="A164" s="10"/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s="2" customFormat="1" ht="12">
      <c r="A165" s="10"/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s="2" customFormat="1" ht="12">
      <c r="A166" s="10"/>
      <c r="B166" s="10"/>
      <c r="C166" s="10"/>
      <c r="D166" s="10"/>
      <c r="E166" s="10"/>
      <c r="F166" s="10"/>
      <c r="G166" s="10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s="2" customFormat="1" ht="12">
      <c r="A167" s="10"/>
      <c r="B167" s="10"/>
      <c r="C167" s="10"/>
      <c r="D167" s="10"/>
      <c r="E167" s="10"/>
      <c r="F167" s="10"/>
      <c r="G167" s="10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s="2" customFormat="1" ht="12">
      <c r="A168" s="10"/>
      <c r="B168" s="10"/>
      <c r="C168" s="10"/>
      <c r="D168" s="10"/>
      <c r="E168" s="10"/>
      <c r="F168" s="10"/>
      <c r="G168" s="10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s="2" customFormat="1" ht="12">
      <c r="A169" s="10"/>
      <c r="B169" s="10"/>
      <c r="C169" s="10"/>
      <c r="D169" s="10"/>
      <c r="E169" s="10"/>
      <c r="F169" s="10"/>
      <c r="G169" s="10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s="2" customFormat="1" ht="12">
      <c r="A170" s="10"/>
      <c r="B170" s="16"/>
      <c r="C170" s="10"/>
      <c r="D170" s="10"/>
      <c r="E170" s="10"/>
      <c r="F170" s="10"/>
      <c r="G170" s="10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s="2" customFormat="1" ht="12">
      <c r="A171" s="10"/>
      <c r="B171" s="10"/>
      <c r="C171" s="10"/>
      <c r="D171" s="10"/>
      <c r="E171" s="10"/>
      <c r="F171" s="10"/>
      <c r="G171" s="10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s="2" customFormat="1" ht="12">
      <c r="A172" s="10"/>
      <c r="B172" s="10"/>
      <c r="C172" s="10"/>
      <c r="D172" s="10"/>
      <c r="E172" s="10"/>
      <c r="F172" s="10"/>
      <c r="G172" s="10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s="2" customFormat="1" ht="12">
      <c r="A173" s="10"/>
      <c r="B173" s="10"/>
      <c r="C173" s="10"/>
      <c r="D173" s="10"/>
      <c r="E173" s="10"/>
      <c r="F173" s="10"/>
      <c r="G173" s="10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s="2" customFormat="1" ht="12">
      <c r="A174" s="10"/>
      <c r="B174" s="16"/>
      <c r="C174" s="10"/>
      <c r="D174" s="10"/>
      <c r="E174" s="10"/>
      <c r="F174" s="10"/>
      <c r="G174" s="10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s="2" customFormat="1" ht="12">
      <c r="A175" s="10"/>
      <c r="B175" s="10"/>
      <c r="C175" s="10"/>
      <c r="D175" s="10"/>
      <c r="E175" s="10"/>
      <c r="F175" s="10"/>
      <c r="G175" s="10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s="2" customFormat="1" ht="12">
      <c r="A176" s="10"/>
      <c r="B176" s="10"/>
      <c r="C176" s="10"/>
      <c r="D176" s="10"/>
      <c r="E176" s="10"/>
      <c r="F176" s="10"/>
      <c r="G176" s="10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s="2" customFormat="1" ht="12">
      <c r="A177" s="10"/>
      <c r="B177" s="10"/>
      <c r="C177" s="10"/>
      <c r="D177" s="10"/>
      <c r="E177" s="10"/>
      <c r="F177" s="10"/>
      <c r="G177" s="10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s="2" customFormat="1" ht="12">
      <c r="A178" s="10"/>
      <c r="B178" s="10"/>
      <c r="C178" s="10"/>
      <c r="D178" s="10"/>
      <c r="E178" s="10"/>
      <c r="F178" s="10"/>
      <c r="G178" s="10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s="2" customFormat="1" ht="12">
      <c r="A179" s="10"/>
      <c r="B179" s="10"/>
      <c r="C179" s="10"/>
      <c r="D179" s="10"/>
      <c r="E179" s="10"/>
      <c r="F179" s="10"/>
      <c r="G179" s="10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s="2" customFormat="1" ht="12">
      <c r="A180" s="10"/>
      <c r="B180" s="10"/>
      <c r="C180" s="10"/>
      <c r="D180" s="10"/>
      <c r="E180" s="10"/>
      <c r="F180" s="10"/>
      <c r="G180" s="10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s="2" customFormat="1" ht="12">
      <c r="A181" s="10"/>
      <c r="B181" s="10"/>
      <c r="C181" s="10"/>
      <c r="D181" s="10"/>
      <c r="E181" s="10"/>
      <c r="F181" s="10"/>
      <c r="G181" s="10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s="2" customFormat="1" ht="12">
      <c r="A182" s="10"/>
      <c r="B182" s="10"/>
      <c r="C182" s="10"/>
      <c r="D182" s="10"/>
      <c r="E182" s="10"/>
      <c r="F182" s="10"/>
      <c r="G182" s="10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s="2" customFormat="1" ht="12">
      <c r="A183" s="10"/>
      <c r="B183" s="10"/>
      <c r="C183" s="10"/>
      <c r="D183" s="10"/>
      <c r="E183" s="10"/>
      <c r="F183" s="10"/>
      <c r="G183" s="10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s="2" customFormat="1" ht="12">
      <c r="A184" s="10"/>
      <c r="B184" s="10"/>
      <c r="C184" s="10"/>
      <c r="D184" s="10"/>
      <c r="E184" s="10"/>
      <c r="F184" s="10"/>
      <c r="G184" s="10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s="2" customFormat="1" ht="12">
      <c r="A185" s="10"/>
      <c r="B185" s="10"/>
      <c r="C185" s="10"/>
      <c r="D185" s="10"/>
      <c r="E185" s="10"/>
      <c r="F185" s="10"/>
      <c r="G185" s="10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s="2" customFormat="1" ht="12">
      <c r="A186" s="10"/>
      <c r="B186" s="10"/>
      <c r="C186" s="10"/>
      <c r="D186" s="10"/>
      <c r="E186" s="10"/>
      <c r="F186" s="10"/>
      <c r="G186" s="10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s="2" customFormat="1" ht="12">
      <c r="A187" s="10"/>
      <c r="B187" s="10"/>
      <c r="C187" s="10"/>
      <c r="D187" s="10"/>
      <c r="E187" s="10"/>
      <c r="F187" s="10"/>
      <c r="G187" s="10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s="2" customFormat="1" ht="12">
      <c r="A188" s="10"/>
      <c r="B188" s="10"/>
      <c r="C188" s="10"/>
      <c r="D188" s="10"/>
      <c r="E188" s="10"/>
      <c r="F188" s="10"/>
      <c r="G188" s="10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s="2" customFormat="1" ht="12">
      <c r="A189" s="10"/>
      <c r="B189" s="10"/>
      <c r="C189" s="10"/>
      <c r="D189" s="10"/>
      <c r="E189" s="10"/>
      <c r="F189" s="10"/>
      <c r="G189" s="10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s="2" customFormat="1" ht="12">
      <c r="A190" s="10"/>
      <c r="B190" s="10"/>
      <c r="C190" s="10"/>
      <c r="D190" s="10"/>
      <c r="E190" s="10"/>
      <c r="F190" s="10"/>
      <c r="G190" s="10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s="2" customFormat="1" ht="12">
      <c r="A191" s="10"/>
      <c r="B191" s="10"/>
      <c r="C191" s="10"/>
      <c r="D191" s="10"/>
      <c r="E191" s="10"/>
      <c r="F191" s="10"/>
      <c r="G191" s="10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s="2" customFormat="1" ht="12">
      <c r="A192" s="10"/>
      <c r="B192" s="10"/>
      <c r="C192" s="10"/>
      <c r="D192" s="10"/>
      <c r="E192" s="10"/>
      <c r="F192" s="10"/>
      <c r="G192" s="10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s="2" customFormat="1" ht="12">
      <c r="A193" s="10"/>
      <c r="B193" s="10"/>
      <c r="C193" s="10"/>
      <c r="D193" s="10"/>
      <c r="E193" s="10"/>
      <c r="F193" s="10"/>
      <c r="G193" s="10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s="2" customFormat="1" ht="12">
      <c r="A194" s="10"/>
      <c r="B194" s="10"/>
      <c r="C194" s="10"/>
      <c r="D194" s="10"/>
      <c r="E194" s="10"/>
      <c r="F194" s="10"/>
      <c r="G194" s="10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s="2" customFormat="1" ht="12">
      <c r="A195" s="10"/>
      <c r="B195" s="10"/>
      <c r="C195" s="10"/>
      <c r="D195" s="10"/>
      <c r="E195" s="10"/>
      <c r="F195" s="10"/>
      <c r="G195" s="10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s="2" customFormat="1" ht="12">
      <c r="A196" s="10"/>
      <c r="B196" s="10"/>
      <c r="C196" s="10"/>
      <c r="D196" s="10"/>
      <c r="E196" s="10"/>
      <c r="F196" s="10"/>
      <c r="G196" s="10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s="2" customFormat="1" ht="12">
      <c r="A197" s="10"/>
      <c r="B197" s="10"/>
      <c r="C197" s="10"/>
      <c r="D197" s="10"/>
      <c r="E197" s="10"/>
      <c r="F197" s="10"/>
      <c r="G197" s="10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s="2" customFormat="1" ht="12">
      <c r="A198" s="10"/>
      <c r="B198" s="10"/>
      <c r="C198" s="10"/>
      <c r="D198" s="10"/>
      <c r="E198" s="10"/>
      <c r="F198" s="10"/>
      <c r="G198" s="10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s="2" customFormat="1" ht="12">
      <c r="A199" s="10"/>
      <c r="B199" s="16"/>
      <c r="C199" s="10"/>
      <c r="D199" s="10"/>
      <c r="E199" s="10"/>
      <c r="F199" s="10"/>
      <c r="G199" s="10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s="2" customFormat="1" ht="12">
      <c r="A200" s="10"/>
      <c r="B200" s="10"/>
      <c r="C200" s="10"/>
      <c r="D200" s="10"/>
      <c r="E200" s="10"/>
      <c r="F200" s="10"/>
      <c r="G200" s="10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s="2" customFormat="1" ht="12">
      <c r="A201" s="10"/>
      <c r="B201" s="10"/>
      <c r="C201" s="10"/>
      <c r="D201" s="10"/>
      <c r="E201" s="10"/>
      <c r="F201" s="10"/>
      <c r="G201" s="10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s="2" customFormat="1" ht="12">
      <c r="A202" s="10"/>
      <c r="B202" s="10"/>
      <c r="C202" s="10"/>
      <c r="D202" s="10"/>
      <c r="E202" s="10"/>
      <c r="F202" s="10"/>
      <c r="G202" s="10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s="2" customFormat="1" ht="12">
      <c r="A203" s="10"/>
      <c r="B203" s="16"/>
      <c r="C203" s="10"/>
      <c r="D203" s="10"/>
      <c r="E203" s="10"/>
      <c r="F203" s="10"/>
      <c r="G203" s="10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s="2" customFormat="1" ht="12">
      <c r="A204" s="10"/>
      <c r="B204" s="16"/>
      <c r="C204" s="10"/>
      <c r="D204" s="10"/>
      <c r="E204" s="10"/>
      <c r="F204" s="10"/>
      <c r="G204" s="10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s="2" customFormat="1" ht="12">
      <c r="A205" s="10"/>
      <c r="B205" s="10"/>
      <c r="C205" s="10"/>
      <c r="D205" s="10"/>
      <c r="E205" s="10"/>
      <c r="F205" s="10"/>
      <c r="G205" s="10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s="2" customFormat="1" ht="12">
      <c r="A206" s="10"/>
      <c r="B206" s="10"/>
      <c r="C206" s="10"/>
      <c r="D206" s="10"/>
      <c r="E206" s="10"/>
      <c r="F206" s="10"/>
      <c r="G206" s="10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s="2" customFormat="1" ht="12">
      <c r="A207" s="10"/>
      <c r="B207" s="10"/>
      <c r="C207" s="10"/>
      <c r="D207" s="10"/>
      <c r="E207" s="10"/>
      <c r="F207" s="10"/>
      <c r="G207" s="10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s="2" customFormat="1" ht="12">
      <c r="A208" s="10"/>
      <c r="B208" s="10"/>
      <c r="C208" s="10"/>
      <c r="D208" s="10"/>
      <c r="E208" s="10"/>
      <c r="F208" s="10"/>
      <c r="G208" s="10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s="2" customFormat="1" ht="12">
      <c r="A209" s="10"/>
      <c r="B209" s="10"/>
      <c r="C209" s="10"/>
      <c r="D209" s="10"/>
      <c r="E209" s="10"/>
      <c r="F209" s="10"/>
      <c r="G209" s="10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s="2" customFormat="1" ht="12">
      <c r="A210" s="10"/>
      <c r="B210" s="10"/>
      <c r="C210" s="10"/>
      <c r="D210" s="10"/>
      <c r="E210" s="10"/>
      <c r="F210" s="10"/>
      <c r="G210" s="10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s="2" customFormat="1" ht="12">
      <c r="A211" s="10"/>
      <c r="B211" s="10"/>
      <c r="C211" s="10"/>
      <c r="D211" s="10"/>
      <c r="E211" s="10"/>
      <c r="F211" s="10"/>
      <c r="G211" s="10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s="2" customFormat="1" ht="12">
      <c r="A212" s="10"/>
      <c r="B212" s="10"/>
      <c r="C212" s="10"/>
      <c r="D212" s="10"/>
      <c r="E212" s="10"/>
      <c r="F212" s="10"/>
      <c r="G212" s="10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s="2" customFormat="1" ht="12">
      <c r="A213" s="10"/>
      <c r="B213" s="10"/>
      <c r="C213" s="10"/>
      <c r="D213" s="10"/>
      <c r="E213" s="10"/>
      <c r="F213" s="10"/>
      <c r="G213" s="10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s="2" customFormat="1" ht="12">
      <c r="A214" s="10"/>
      <c r="B214" s="10"/>
      <c r="C214" s="10"/>
      <c r="D214" s="10"/>
      <c r="E214" s="10"/>
      <c r="F214" s="10"/>
      <c r="G214" s="10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s="2" customFormat="1" ht="12">
      <c r="A215" s="10"/>
      <c r="B215" s="10"/>
      <c r="C215" s="10"/>
      <c r="D215" s="10"/>
      <c r="E215" s="10"/>
      <c r="F215" s="10"/>
      <c r="G215" s="10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s="2" customFormat="1" ht="12">
      <c r="A216" s="10"/>
      <c r="B216" s="10"/>
      <c r="C216" s="10"/>
      <c r="D216" s="10"/>
      <c r="E216" s="10"/>
      <c r="F216" s="10"/>
      <c r="G216" s="10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s="2" customFormat="1" ht="12">
      <c r="A217" s="10"/>
      <c r="B217" s="10"/>
      <c r="C217" s="10"/>
      <c r="D217" s="10"/>
      <c r="E217" s="10"/>
      <c r="F217" s="10"/>
      <c r="G217" s="10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s="2" customFormat="1" ht="12">
      <c r="A218" s="10"/>
      <c r="B218" s="16"/>
      <c r="C218" s="10"/>
      <c r="D218" s="10"/>
      <c r="E218" s="10"/>
      <c r="F218" s="10"/>
      <c r="G218" s="10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s="2" customFormat="1" ht="12">
      <c r="A219" s="10"/>
      <c r="B219" s="10"/>
      <c r="C219" s="10"/>
      <c r="D219" s="10"/>
      <c r="E219" s="10"/>
      <c r="F219" s="10"/>
      <c r="G219" s="10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s="2" customFormat="1" ht="12">
      <c r="A220" s="10"/>
      <c r="B220" s="10"/>
      <c r="C220" s="10"/>
      <c r="D220" s="10"/>
      <c r="E220" s="10"/>
      <c r="F220" s="10"/>
      <c r="G220" s="10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s="2" customFormat="1" ht="12">
      <c r="A221" s="10"/>
      <c r="B221" s="10"/>
      <c r="C221" s="10"/>
      <c r="D221" s="10"/>
      <c r="E221" s="10"/>
      <c r="F221" s="10"/>
      <c r="G221" s="10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s="2" customFormat="1" ht="12">
      <c r="A222" s="10"/>
      <c r="B222" s="10"/>
      <c r="C222" s="10"/>
      <c r="D222" s="10"/>
      <c r="E222" s="10"/>
      <c r="F222" s="10"/>
      <c r="G222" s="10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s="2" customFormat="1" ht="12">
      <c r="A223" s="10"/>
      <c r="B223" s="10"/>
      <c r="C223" s="10"/>
      <c r="D223" s="10"/>
      <c r="E223" s="10"/>
      <c r="F223" s="10"/>
      <c r="G223" s="10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s="2" customFormat="1" ht="12">
      <c r="A224" s="10"/>
      <c r="B224" s="10"/>
      <c r="C224" s="10"/>
      <c r="D224" s="10"/>
      <c r="E224" s="10"/>
      <c r="F224" s="10"/>
      <c r="G224" s="10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s="2" customFormat="1" ht="12">
      <c r="A225" s="10"/>
      <c r="B225" s="10"/>
      <c r="C225" s="10"/>
      <c r="D225" s="10"/>
      <c r="E225" s="10"/>
      <c r="F225" s="10"/>
      <c r="G225" s="10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s="2" customFormat="1" ht="12">
      <c r="A226" s="10"/>
      <c r="B226" s="10"/>
      <c r="C226" s="10"/>
      <c r="D226" s="10"/>
      <c r="E226" s="10"/>
      <c r="F226" s="10"/>
      <c r="G226" s="10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s="2" customFormat="1" ht="12">
      <c r="A227" s="10"/>
      <c r="B227" s="10"/>
      <c r="C227" s="10"/>
      <c r="D227" s="10"/>
      <c r="E227" s="10"/>
      <c r="F227" s="10"/>
      <c r="G227" s="10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s="2" customFormat="1" ht="12">
      <c r="A228" s="10"/>
      <c r="B228" s="10"/>
      <c r="C228" s="10"/>
      <c r="D228" s="10"/>
      <c r="E228" s="10"/>
      <c r="F228" s="10"/>
      <c r="G228" s="10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s="2" customFormat="1" ht="12">
      <c r="A229" s="10"/>
      <c r="B229" s="16"/>
      <c r="C229" s="10"/>
      <c r="D229" s="10"/>
      <c r="E229" s="10"/>
      <c r="F229" s="10"/>
      <c r="G229" s="10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s="2" customFormat="1" ht="12">
      <c r="A230" s="10"/>
      <c r="B230" s="10"/>
      <c r="C230" s="10"/>
      <c r="D230" s="10"/>
      <c r="E230" s="10"/>
      <c r="F230" s="10"/>
      <c r="G230" s="10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s="2" customFormat="1" ht="12">
      <c r="A231" s="10"/>
      <c r="B231" s="10"/>
      <c r="C231" s="10"/>
      <c r="D231" s="10"/>
      <c r="E231" s="10"/>
      <c r="F231" s="10"/>
      <c r="G231" s="10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s="2" customFormat="1" ht="12">
      <c r="A232" s="10"/>
      <c r="B232" s="10"/>
      <c r="C232" s="10"/>
      <c r="D232" s="10"/>
      <c r="E232" s="10"/>
      <c r="F232" s="10"/>
      <c r="G232" s="10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s="2" customFormat="1" ht="12">
      <c r="A233" s="10"/>
      <c r="B233" s="10"/>
      <c r="C233" s="10"/>
      <c r="D233" s="10"/>
      <c r="E233" s="10"/>
      <c r="F233" s="10"/>
      <c r="G233" s="10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s="2" customFormat="1" ht="12">
      <c r="A234" s="10"/>
      <c r="B234" s="10"/>
      <c r="C234" s="10"/>
      <c r="D234" s="10"/>
      <c r="E234" s="10"/>
      <c r="F234" s="10"/>
      <c r="G234" s="10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s="2" customFormat="1" ht="12">
      <c r="A235" s="10"/>
      <c r="B235" s="10"/>
      <c r="C235" s="10"/>
      <c r="D235" s="10"/>
      <c r="E235" s="10"/>
      <c r="F235" s="10"/>
      <c r="G235" s="10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s="2" customFormat="1" ht="12">
      <c r="A236" s="10"/>
      <c r="B236" s="10"/>
      <c r="C236" s="10"/>
      <c r="D236" s="10"/>
      <c r="E236" s="10"/>
      <c r="F236" s="10"/>
      <c r="G236" s="10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s="2" customFormat="1" ht="12">
      <c r="A237" s="10"/>
      <c r="B237" s="10"/>
      <c r="C237" s="10"/>
      <c r="D237" s="10"/>
      <c r="E237" s="10"/>
      <c r="F237" s="10"/>
      <c r="G237" s="10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s="2" customFormat="1" ht="12">
      <c r="A238" s="10"/>
      <c r="B238" s="10"/>
      <c r="C238" s="10"/>
      <c r="D238" s="10"/>
      <c r="E238" s="10"/>
      <c r="F238" s="10"/>
      <c r="G238" s="10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s="2" customFormat="1" ht="12">
      <c r="A239" s="10"/>
      <c r="B239" s="10"/>
      <c r="C239" s="10"/>
      <c r="D239" s="10"/>
      <c r="E239" s="10"/>
      <c r="F239" s="10"/>
      <c r="G239" s="10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s="2" customFormat="1" ht="12">
      <c r="A240" s="10"/>
      <c r="B240" s="10"/>
      <c r="C240" s="10"/>
      <c r="D240" s="10"/>
      <c r="E240" s="10"/>
      <c r="F240" s="10"/>
      <c r="G240" s="10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s="2" customFormat="1" ht="12">
      <c r="A241" s="10"/>
      <c r="B241" s="10"/>
      <c r="C241" s="10"/>
      <c r="D241" s="10"/>
      <c r="E241" s="10"/>
      <c r="F241" s="10"/>
      <c r="G241" s="10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s="2" customFormat="1" ht="12">
      <c r="A242" s="10"/>
      <c r="B242" s="10"/>
      <c r="C242" s="10"/>
      <c r="D242" s="10"/>
      <c r="E242" s="10"/>
      <c r="F242" s="10"/>
      <c r="G242" s="10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s="2" customFormat="1" ht="12">
      <c r="A243" s="10"/>
      <c r="B243" s="10"/>
      <c r="C243" s="10"/>
      <c r="D243" s="10"/>
      <c r="E243" s="10"/>
      <c r="F243" s="10"/>
      <c r="G243" s="10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s="2" customFormat="1" ht="12">
      <c r="A244" s="10"/>
      <c r="B244" s="10"/>
      <c r="C244" s="10"/>
      <c r="D244" s="10"/>
      <c r="E244" s="10"/>
      <c r="F244" s="10"/>
      <c r="G244" s="10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s="2" customFormat="1" ht="12">
      <c r="A245" s="10"/>
      <c r="B245" s="10"/>
      <c r="C245" s="10"/>
      <c r="D245" s="10"/>
      <c r="E245" s="10"/>
      <c r="F245" s="10"/>
      <c r="G245" s="10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s="2" customFormat="1" ht="12">
      <c r="A246" s="10"/>
      <c r="B246" s="10"/>
      <c r="C246" s="10"/>
      <c r="D246" s="10"/>
      <c r="E246" s="10"/>
      <c r="F246" s="10"/>
      <c r="G246" s="10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s="2" customFormat="1" ht="12">
      <c r="A247" s="10"/>
      <c r="B247" s="10"/>
      <c r="C247" s="10"/>
      <c r="D247" s="10"/>
      <c r="E247" s="10"/>
      <c r="F247" s="10"/>
      <c r="G247" s="10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s="2" customFormat="1" ht="12">
      <c r="A248" s="10"/>
      <c r="B248" s="10"/>
      <c r="C248" s="10"/>
      <c r="D248" s="10"/>
      <c r="E248" s="10"/>
      <c r="F248" s="10"/>
      <c r="G248" s="10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s="2" customFormat="1" ht="12">
      <c r="A249" s="10"/>
      <c r="B249" s="10"/>
      <c r="C249" s="10"/>
      <c r="D249" s="10"/>
      <c r="E249" s="10"/>
      <c r="F249" s="10"/>
      <c r="G249" s="10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s="2" customFormat="1" ht="12">
      <c r="A250" s="10"/>
      <c r="B250" s="16"/>
      <c r="C250" s="10"/>
      <c r="D250" s="10"/>
      <c r="E250" s="10"/>
      <c r="F250" s="10"/>
      <c r="G250" s="10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2:29" s="2" customFormat="1" ht="12">
      <c r="B251" s="10"/>
      <c r="C251" s="10"/>
      <c r="D251" s="10"/>
      <c r="E251" s="10"/>
      <c r="F251" s="10"/>
      <c r="G251" s="10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2:29" s="2" customFormat="1" ht="12">
      <c r="B252" s="10"/>
      <c r="C252" s="10"/>
      <c r="D252" s="10"/>
      <c r="E252" s="10"/>
      <c r="F252" s="10"/>
      <c r="G252" s="10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2:29" s="2" customFormat="1" ht="12">
      <c r="B253" s="10"/>
      <c r="C253" s="10"/>
      <c r="D253" s="10"/>
      <c r="E253" s="10"/>
      <c r="F253" s="10"/>
      <c r="G253" s="10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2:29" s="2" customFormat="1" ht="12">
      <c r="B254" s="10"/>
      <c r="C254" s="10"/>
      <c r="D254" s="10"/>
      <c r="E254" s="10"/>
      <c r="F254" s="10"/>
      <c r="G254" s="10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2:29" s="2" customFormat="1" ht="12">
      <c r="B255" s="10"/>
      <c r="C255" s="10"/>
      <c r="D255" s="10"/>
      <c r="E255" s="10"/>
      <c r="F255" s="10"/>
      <c r="G255" s="10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2:29" s="2" customFormat="1" ht="12">
      <c r="B256" s="10"/>
      <c r="C256" s="10"/>
      <c r="D256" s="10"/>
      <c r="E256" s="10"/>
      <c r="F256" s="10"/>
      <c r="G256" s="10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2:29" s="2" customFormat="1" ht="12">
      <c r="B257" s="10"/>
      <c r="C257" s="10"/>
      <c r="D257" s="10"/>
      <c r="E257" s="10"/>
      <c r="F257" s="10"/>
      <c r="G257" s="10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2:29" s="2" customFormat="1" ht="12">
      <c r="B258" s="10"/>
      <c r="C258" s="10"/>
      <c r="D258" s="10"/>
      <c r="E258" s="10"/>
      <c r="F258" s="10"/>
      <c r="G258" s="10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2:29" s="2" customFormat="1" ht="12">
      <c r="B259" s="10"/>
      <c r="C259" s="10"/>
      <c r="D259" s="10"/>
      <c r="E259" s="10"/>
      <c r="F259" s="10"/>
      <c r="G259" s="10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2:29" s="2" customFormat="1" ht="12">
      <c r="B260" s="10"/>
      <c r="C260" s="10"/>
      <c r="D260" s="10"/>
      <c r="E260" s="10"/>
      <c r="F260" s="10"/>
      <c r="G260" s="10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2:29" s="2" customFormat="1" ht="12">
      <c r="B261" s="10"/>
      <c r="C261" s="10"/>
      <c r="D261" s="10"/>
      <c r="E261" s="10"/>
      <c r="F261" s="10"/>
      <c r="G261" s="10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2:29" s="2" customFormat="1" ht="12">
      <c r="B262" s="10"/>
      <c r="C262" s="10"/>
      <c r="D262" s="10"/>
      <c r="E262" s="10"/>
      <c r="F262" s="10"/>
      <c r="G262" s="10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2:29" s="2" customFormat="1" ht="12">
      <c r="B263" s="10"/>
      <c r="C263" s="10"/>
      <c r="D263" s="10"/>
      <c r="E263" s="10"/>
      <c r="F263" s="10"/>
      <c r="G263" s="10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2:29" s="2" customFormat="1" ht="12">
      <c r="B264" s="10"/>
      <c r="C264" s="10"/>
      <c r="D264" s="10"/>
      <c r="E264" s="10"/>
      <c r="F264" s="10"/>
      <c r="G264" s="10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2:29" s="2" customFormat="1" ht="12">
      <c r="B265" s="10"/>
      <c r="C265" s="10"/>
      <c r="D265" s="10"/>
      <c r="E265" s="10"/>
      <c r="F265" s="10"/>
      <c r="G265" s="10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2:29" s="2" customFormat="1" ht="12">
      <c r="B266" s="10"/>
      <c r="C266" s="10"/>
      <c r="D266" s="10"/>
      <c r="E266" s="10"/>
      <c r="F266" s="10"/>
      <c r="G266" s="10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2:29" s="2" customFormat="1" ht="12">
      <c r="B267" s="10"/>
      <c r="C267" s="10"/>
      <c r="D267" s="10"/>
      <c r="E267" s="10"/>
      <c r="F267" s="10"/>
      <c r="G267" s="10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2:29" s="2" customFormat="1" ht="12">
      <c r="B268" s="10"/>
      <c r="C268" s="10"/>
      <c r="D268" s="10"/>
      <c r="E268" s="10"/>
      <c r="F268" s="10"/>
      <c r="G268" s="10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2:29" s="2" customFormat="1" ht="12">
      <c r="B269" s="10"/>
      <c r="C269" s="10"/>
      <c r="D269" s="10"/>
      <c r="E269" s="10"/>
      <c r="F269" s="10"/>
      <c r="G269" s="10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2:29" s="2" customFormat="1" ht="12">
      <c r="B270" s="10"/>
      <c r="C270" s="10"/>
      <c r="D270" s="10"/>
      <c r="E270" s="10"/>
      <c r="F270" s="10"/>
      <c r="G270" s="10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2:29" s="2" customFormat="1" ht="12">
      <c r="B271" s="10"/>
      <c r="C271" s="10"/>
      <c r="D271" s="10"/>
      <c r="E271" s="10"/>
      <c r="F271" s="10"/>
      <c r="G271" s="10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2:29" s="2" customFormat="1" ht="12">
      <c r="B272" s="10"/>
      <c r="C272" s="10"/>
      <c r="D272" s="10"/>
      <c r="E272" s="10"/>
      <c r="F272" s="10"/>
      <c r="G272" s="10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2:29" s="2" customFormat="1" ht="12">
      <c r="B273" s="16"/>
      <c r="C273" s="10"/>
      <c r="D273" s="10"/>
      <c r="E273" s="10"/>
      <c r="F273" s="10"/>
      <c r="G273" s="10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2:29" s="2" customFormat="1" ht="12">
      <c r="B274" s="10"/>
      <c r="C274" s="10"/>
      <c r="D274" s="10"/>
      <c r="E274" s="10"/>
      <c r="F274" s="10"/>
      <c r="G274" s="10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2:29" s="2" customFormat="1" ht="12">
      <c r="B275" s="10"/>
      <c r="C275" s="10"/>
      <c r="D275" s="10"/>
      <c r="E275" s="10"/>
      <c r="F275" s="10"/>
      <c r="G275" s="10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2:29" s="2" customFormat="1" ht="12">
      <c r="B276" s="10"/>
      <c r="C276" s="10"/>
      <c r="D276" s="10"/>
      <c r="E276" s="10"/>
      <c r="F276" s="10"/>
      <c r="G276" s="10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2:29" s="2" customFormat="1" ht="12">
      <c r="B277" s="10"/>
      <c r="C277" s="10"/>
      <c r="D277" s="10"/>
      <c r="E277" s="10"/>
      <c r="F277" s="10"/>
      <c r="G277" s="10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2:29" s="2" customFormat="1" ht="12">
      <c r="B278" s="10"/>
      <c r="C278" s="10"/>
      <c r="D278" s="10"/>
      <c r="E278" s="10"/>
      <c r="F278" s="10"/>
      <c r="G278" s="10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2:29" s="2" customFormat="1" ht="12">
      <c r="B279" s="10"/>
      <c r="C279" s="10"/>
      <c r="D279" s="10"/>
      <c r="E279" s="10"/>
      <c r="F279" s="10"/>
      <c r="G279" s="10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2:29" s="2" customFormat="1" ht="12">
      <c r="B280" s="16"/>
      <c r="C280" s="10"/>
      <c r="D280" s="10"/>
      <c r="E280" s="10"/>
      <c r="F280" s="10"/>
      <c r="G280" s="10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2:29" s="2" customFormat="1" ht="12">
      <c r="B281" s="10"/>
      <c r="C281" s="10"/>
      <c r="D281" s="10"/>
      <c r="E281" s="10"/>
      <c r="F281" s="10"/>
      <c r="G281" s="10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2:29" s="2" customFormat="1" ht="12">
      <c r="B282" s="10"/>
      <c r="C282" s="10"/>
      <c r="D282" s="10"/>
      <c r="E282" s="10"/>
      <c r="F282" s="10"/>
      <c r="G282" s="10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2:29" s="2" customFormat="1" ht="12">
      <c r="B283" s="10"/>
      <c r="C283" s="10"/>
      <c r="D283" s="10"/>
      <c r="E283" s="10"/>
      <c r="F283" s="10"/>
      <c r="G283" s="10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2:29" s="2" customFormat="1" ht="12">
      <c r="B284" s="10"/>
      <c r="C284" s="10"/>
      <c r="D284" s="10"/>
      <c r="E284" s="10"/>
      <c r="F284" s="10"/>
      <c r="G284" s="10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2:29" s="2" customFormat="1" ht="12">
      <c r="B285" s="10"/>
      <c r="C285" s="10"/>
      <c r="D285" s="10"/>
      <c r="E285" s="10"/>
      <c r="F285" s="10"/>
      <c r="G285" s="10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2:29" s="2" customFormat="1" ht="12">
      <c r="B286" s="10"/>
      <c r="C286" s="10"/>
      <c r="D286" s="10"/>
      <c r="E286" s="10"/>
      <c r="F286" s="10"/>
      <c r="G286" s="10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2:29" s="2" customFormat="1" ht="12">
      <c r="B287" s="10"/>
      <c r="C287" s="10"/>
      <c r="D287" s="10"/>
      <c r="E287" s="10"/>
      <c r="F287" s="10"/>
      <c r="G287" s="10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2:29" s="2" customFormat="1" ht="12">
      <c r="B288" s="16"/>
      <c r="C288" s="10"/>
      <c r="D288" s="10"/>
      <c r="E288" s="10"/>
      <c r="F288" s="10"/>
      <c r="G288" s="10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2:29" s="2" customFormat="1" ht="12">
      <c r="B289" s="10"/>
      <c r="C289" s="10"/>
      <c r="D289" s="10"/>
      <c r="E289" s="10"/>
      <c r="F289" s="10"/>
      <c r="G289" s="10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2:29" s="2" customFormat="1" ht="12">
      <c r="B290" s="10"/>
      <c r="C290" s="10"/>
      <c r="D290" s="10"/>
      <c r="E290" s="10"/>
      <c r="F290" s="10"/>
      <c r="G290" s="10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2:29" s="2" customFormat="1" ht="12">
      <c r="B291" s="10"/>
      <c r="C291" s="10"/>
      <c r="D291" s="10"/>
      <c r="E291" s="10"/>
      <c r="F291" s="10"/>
      <c r="G291" s="10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2:29" s="2" customFormat="1" ht="12">
      <c r="B292" s="16"/>
      <c r="C292" s="10"/>
      <c r="D292" s="10"/>
      <c r="E292" s="10"/>
      <c r="F292" s="10"/>
      <c r="G292" s="10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2:29" s="2" customFormat="1" ht="12">
      <c r="B293" s="10"/>
      <c r="C293" s="10"/>
      <c r="D293" s="10"/>
      <c r="E293" s="10"/>
      <c r="F293" s="10"/>
      <c r="G293" s="10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2:29" s="2" customFormat="1" ht="12">
      <c r="B294" s="16"/>
      <c r="C294" s="10"/>
      <c r="D294" s="10"/>
      <c r="E294" s="10"/>
      <c r="F294" s="10"/>
      <c r="G294" s="10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2:29" s="2" customFormat="1" ht="12">
      <c r="B295" s="10"/>
      <c r="C295" s="10"/>
      <c r="D295" s="10"/>
      <c r="E295" s="10"/>
      <c r="F295" s="10"/>
      <c r="G295" s="10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2:29" s="2" customFormat="1" ht="12">
      <c r="B296" s="16"/>
      <c r="C296" s="10"/>
      <c r="D296" s="10"/>
      <c r="E296" s="10"/>
      <c r="F296" s="10"/>
      <c r="G296" s="10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2:29" s="2" customFormat="1" ht="12">
      <c r="B297" s="10"/>
      <c r="C297" s="10"/>
      <c r="D297" s="10"/>
      <c r="E297" s="10"/>
      <c r="F297" s="10"/>
      <c r="G297" s="10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2:29" s="2" customFormat="1" ht="12">
      <c r="B298" s="16"/>
      <c r="C298" s="10"/>
      <c r="D298" s="10"/>
      <c r="E298" s="10"/>
      <c r="F298" s="10"/>
      <c r="G298" s="10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2:29" s="2" customFormat="1" ht="12">
      <c r="B299" s="10"/>
      <c r="C299" s="10"/>
      <c r="D299" s="10"/>
      <c r="E299" s="10"/>
      <c r="F299" s="10"/>
      <c r="G299" s="10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2:29" s="2" customFormat="1" ht="12">
      <c r="B300" s="16"/>
      <c r="C300" s="10"/>
      <c r="D300" s="10"/>
      <c r="E300" s="10"/>
      <c r="F300" s="10"/>
      <c r="G300" s="10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2:29" s="2" customFormat="1" ht="12">
      <c r="B301" s="10"/>
      <c r="C301" s="10"/>
      <c r="D301" s="10"/>
      <c r="E301" s="10"/>
      <c r="F301" s="10"/>
      <c r="G301" s="10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2:29" s="2" customFormat="1" ht="12">
      <c r="B302" s="10"/>
      <c r="C302" s="10"/>
      <c r="D302" s="10"/>
      <c r="E302" s="10"/>
      <c r="F302" s="10"/>
      <c r="G302" s="10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2:29" s="2" customFormat="1" ht="12">
      <c r="B303" s="10"/>
      <c r="C303" s="10"/>
      <c r="D303" s="10"/>
      <c r="E303" s="10"/>
      <c r="F303" s="10"/>
      <c r="G303" s="10"/>
      <c r="H303" s="1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2:29" s="2" customFormat="1" ht="12">
      <c r="B304" s="10"/>
      <c r="C304" s="10"/>
      <c r="D304" s="10"/>
      <c r="E304" s="10"/>
      <c r="F304" s="10"/>
      <c r="G304" s="10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2:29" s="2" customFormat="1" ht="12">
      <c r="B305" s="10"/>
      <c r="C305" s="10"/>
      <c r="D305" s="10"/>
      <c r="E305" s="10"/>
      <c r="F305" s="10"/>
      <c r="G305" s="10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2:29" s="2" customFormat="1" ht="12">
      <c r="B306" s="10"/>
      <c r="C306" s="10"/>
      <c r="D306" s="10"/>
      <c r="E306" s="10"/>
      <c r="F306" s="10"/>
      <c r="G306" s="10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2:29" s="2" customFormat="1" ht="12">
      <c r="B307" s="10"/>
      <c r="C307" s="10"/>
      <c r="D307" s="10"/>
      <c r="E307" s="10"/>
      <c r="F307" s="10"/>
      <c r="G307" s="10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2:29" s="2" customFormat="1" ht="12">
      <c r="B308" s="10"/>
      <c r="C308" s="10"/>
      <c r="D308" s="10"/>
      <c r="E308" s="10"/>
      <c r="F308" s="10"/>
      <c r="G308" s="10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2:29" s="2" customFormat="1" ht="12">
      <c r="B309" s="10"/>
      <c r="C309" s="10"/>
      <c r="D309" s="10"/>
      <c r="E309" s="10"/>
      <c r="F309" s="10"/>
      <c r="G309" s="10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2:29" s="2" customFormat="1" ht="12">
      <c r="B310" s="10"/>
      <c r="C310" s="10"/>
      <c r="D310" s="10"/>
      <c r="E310" s="10"/>
      <c r="F310" s="10"/>
      <c r="G310" s="10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2:29" s="2" customFormat="1" ht="12">
      <c r="B311" s="10"/>
      <c r="C311" s="10"/>
      <c r="D311" s="10"/>
      <c r="E311" s="10"/>
      <c r="F311" s="10"/>
      <c r="G311" s="10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2:29" s="2" customFormat="1" ht="12">
      <c r="B312" s="10"/>
      <c r="C312" s="10"/>
      <c r="D312" s="10"/>
      <c r="E312" s="10"/>
      <c r="F312" s="10"/>
      <c r="G312" s="10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2:29" s="2" customFormat="1" ht="12">
      <c r="B313" s="10"/>
      <c r="C313" s="10"/>
      <c r="D313" s="10"/>
      <c r="E313" s="10"/>
      <c r="F313" s="10"/>
      <c r="G313" s="10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2:29" s="2" customFormat="1" ht="12">
      <c r="B314" s="10"/>
      <c r="C314" s="10"/>
      <c r="D314" s="10"/>
      <c r="E314" s="10"/>
      <c r="F314" s="10"/>
      <c r="G314" s="10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2:29" s="2" customFormat="1" ht="12">
      <c r="B315" s="10"/>
      <c r="C315" s="10"/>
      <c r="D315" s="10"/>
      <c r="E315" s="10"/>
      <c r="F315" s="10"/>
      <c r="G315" s="10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2:29" s="2" customFormat="1" ht="12">
      <c r="B316" s="10"/>
      <c r="C316" s="10"/>
      <c r="D316" s="10"/>
      <c r="E316" s="10"/>
      <c r="F316" s="10"/>
      <c r="G316" s="10"/>
      <c r="H316" s="1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2:29" s="2" customFormat="1" ht="12">
      <c r="B317" s="10"/>
      <c r="C317" s="10"/>
      <c r="D317" s="10"/>
      <c r="E317" s="10"/>
      <c r="F317" s="10"/>
      <c r="G317" s="10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2:29" s="2" customFormat="1" ht="12">
      <c r="B318" s="10"/>
      <c r="C318" s="10"/>
      <c r="D318" s="10"/>
      <c r="E318" s="10"/>
      <c r="F318" s="10"/>
      <c r="G318" s="10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2:29" s="2" customFormat="1" ht="12">
      <c r="B319" s="10"/>
      <c r="C319" s="10"/>
      <c r="D319" s="10"/>
      <c r="E319" s="10"/>
      <c r="F319" s="10"/>
      <c r="G319" s="10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2:29" s="2" customFormat="1" ht="12">
      <c r="B320" s="10"/>
      <c r="C320" s="10"/>
      <c r="D320" s="10"/>
      <c r="E320" s="10"/>
      <c r="F320" s="10"/>
      <c r="G320" s="10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2:29" s="2" customFormat="1" ht="12">
      <c r="B321" s="10"/>
      <c r="C321" s="10"/>
      <c r="D321" s="10"/>
      <c r="E321" s="10"/>
      <c r="F321" s="10"/>
      <c r="G321" s="10"/>
      <c r="H321" s="1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2:29" s="2" customFormat="1" ht="12">
      <c r="B322" s="10"/>
      <c r="C322" s="10"/>
      <c r="D322" s="10"/>
      <c r="E322" s="10"/>
      <c r="F322" s="10"/>
      <c r="G322" s="10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2:29" s="2" customFormat="1" ht="12">
      <c r="B323" s="10"/>
      <c r="C323" s="10"/>
      <c r="D323" s="10"/>
      <c r="E323" s="10"/>
      <c r="F323" s="10"/>
      <c r="G323" s="10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2:29" s="2" customFormat="1" ht="12">
      <c r="B324" s="16"/>
      <c r="C324" s="10"/>
      <c r="D324" s="10"/>
      <c r="E324" s="10"/>
      <c r="F324" s="10"/>
      <c r="G324" s="10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2:29" s="2" customFormat="1" ht="12">
      <c r="B325" s="10"/>
      <c r="C325" s="10"/>
      <c r="D325" s="10"/>
      <c r="E325" s="10"/>
      <c r="F325" s="10"/>
      <c r="G325" s="10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2:29" s="2" customFormat="1" ht="12">
      <c r="B326" s="10"/>
      <c r="C326" s="10"/>
      <c r="D326" s="10"/>
      <c r="E326" s="10"/>
      <c r="F326" s="10"/>
      <c r="G326" s="10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2:29" s="2" customFormat="1" ht="12">
      <c r="B327" s="16"/>
      <c r="C327" s="10"/>
      <c r="D327" s="10"/>
      <c r="E327" s="10"/>
      <c r="F327" s="10"/>
      <c r="G327" s="10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2:29" s="2" customFormat="1" ht="12">
      <c r="B328" s="10"/>
      <c r="C328" s="10"/>
      <c r="D328" s="10"/>
      <c r="E328" s="10"/>
      <c r="F328" s="10"/>
      <c r="G328" s="10"/>
      <c r="H328" s="1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2:29" s="2" customFormat="1" ht="12">
      <c r="B329" s="10"/>
      <c r="C329" s="10"/>
      <c r="D329" s="10"/>
      <c r="E329" s="10"/>
      <c r="F329" s="10"/>
      <c r="G329" s="10"/>
      <c r="H329" s="1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2:29" s="2" customFormat="1" ht="12">
      <c r="B330" s="10"/>
      <c r="C330" s="10"/>
      <c r="D330" s="10"/>
      <c r="E330" s="10"/>
      <c r="F330" s="10"/>
      <c r="G330" s="10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2:29" s="2" customFormat="1" ht="12">
      <c r="B331" s="10"/>
      <c r="C331" s="10"/>
      <c r="D331" s="10"/>
      <c r="E331" s="10"/>
      <c r="F331" s="10"/>
      <c r="G331" s="10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2:29" s="2" customFormat="1" ht="12">
      <c r="B332" s="10"/>
      <c r="C332" s="10"/>
      <c r="D332" s="10"/>
      <c r="E332" s="10"/>
      <c r="F332" s="10"/>
      <c r="G332" s="10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2:29" s="2" customFormat="1" ht="12">
      <c r="B333" s="10"/>
      <c r="C333" s="10"/>
      <c r="D333" s="10"/>
      <c r="E333" s="10"/>
      <c r="F333" s="10"/>
      <c r="G333" s="10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2:29" s="2" customFormat="1" ht="12">
      <c r="B334" s="10"/>
      <c r="C334" s="10"/>
      <c r="D334" s="10"/>
      <c r="E334" s="10"/>
      <c r="F334" s="10"/>
      <c r="G334" s="10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2:29" s="2" customFormat="1" ht="12">
      <c r="B335" s="10"/>
      <c r="C335" s="10"/>
      <c r="D335" s="10"/>
      <c r="E335" s="10"/>
      <c r="F335" s="10"/>
      <c r="G335" s="10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2:29" s="2" customFormat="1" ht="12">
      <c r="B336" s="10"/>
      <c r="C336" s="10"/>
      <c r="D336" s="10"/>
      <c r="E336" s="10"/>
      <c r="F336" s="10"/>
      <c r="G336" s="10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2:29" s="2" customFormat="1" ht="12">
      <c r="B337" s="10"/>
      <c r="C337" s="10"/>
      <c r="D337" s="10"/>
      <c r="E337" s="10"/>
      <c r="F337" s="10"/>
      <c r="G337" s="10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2:29" s="2" customFormat="1" ht="12">
      <c r="B338" s="10"/>
      <c r="C338" s="10"/>
      <c r="D338" s="10"/>
      <c r="E338" s="10"/>
      <c r="F338" s="10"/>
      <c r="G338" s="10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2:29" s="2" customFormat="1" ht="12">
      <c r="B339" s="10"/>
      <c r="C339" s="10"/>
      <c r="D339" s="10"/>
      <c r="E339" s="10"/>
      <c r="F339" s="10"/>
      <c r="G339" s="10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2:29" s="2" customFormat="1" ht="12">
      <c r="B340" s="10"/>
      <c r="C340" s="10"/>
      <c r="D340" s="10"/>
      <c r="E340" s="10"/>
      <c r="F340" s="10"/>
      <c r="G340" s="10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2:29" s="2" customFormat="1" ht="12">
      <c r="B341" s="10"/>
      <c r="C341" s="10"/>
      <c r="D341" s="10"/>
      <c r="E341" s="10"/>
      <c r="F341" s="10"/>
      <c r="G341" s="10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2:29" s="2" customFormat="1" ht="12">
      <c r="B342" s="10"/>
      <c r="C342" s="10"/>
      <c r="D342" s="10"/>
      <c r="E342" s="10"/>
      <c r="F342" s="10"/>
      <c r="G342" s="10"/>
      <c r="H342" s="1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2:29" s="2" customFormat="1" ht="12">
      <c r="B343" s="10"/>
      <c r="C343" s="10"/>
      <c r="D343" s="10"/>
      <c r="E343" s="10"/>
      <c r="F343" s="10"/>
      <c r="G343" s="10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2:29" s="2" customFormat="1" ht="12">
      <c r="B344" s="16"/>
      <c r="C344" s="10"/>
      <c r="D344" s="10"/>
      <c r="E344" s="10"/>
      <c r="F344" s="10"/>
      <c r="G344" s="10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2:29" s="2" customFormat="1" ht="12">
      <c r="B345" s="16"/>
      <c r="C345" s="10"/>
      <c r="D345" s="10"/>
      <c r="E345" s="10"/>
      <c r="F345" s="10"/>
      <c r="G345" s="10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2:29" s="2" customFormat="1" ht="12">
      <c r="B346" s="16"/>
      <c r="C346" s="10"/>
      <c r="D346" s="10"/>
      <c r="E346" s="10"/>
      <c r="F346" s="10"/>
      <c r="G346" s="10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2:29" s="2" customFormat="1" ht="12">
      <c r="B347" s="10"/>
      <c r="C347" s="10"/>
      <c r="D347" s="10"/>
      <c r="E347" s="10"/>
      <c r="F347" s="10"/>
      <c r="G347" s="10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2:29" s="2" customFormat="1" ht="12">
      <c r="B348" s="10"/>
      <c r="C348" s="10"/>
      <c r="D348" s="10"/>
      <c r="E348" s="10"/>
      <c r="F348" s="10"/>
      <c r="G348" s="10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2:29" s="2" customFormat="1" ht="12">
      <c r="B349" s="10"/>
      <c r="C349" s="10"/>
      <c r="D349" s="10"/>
      <c r="E349" s="10"/>
      <c r="F349" s="10"/>
      <c r="G349" s="10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2:29" s="2" customFormat="1" ht="12">
      <c r="B350" s="10"/>
      <c r="C350" s="10"/>
      <c r="D350" s="10"/>
      <c r="E350" s="10"/>
      <c r="F350" s="10"/>
      <c r="G350" s="10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2:29" s="2" customFormat="1" ht="12">
      <c r="B351" s="10"/>
      <c r="C351" s="10"/>
      <c r="D351" s="10"/>
      <c r="E351" s="10"/>
      <c r="F351" s="10"/>
      <c r="G351" s="10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2:29" s="2" customFormat="1" ht="12">
      <c r="B352" s="10"/>
      <c r="C352" s="10"/>
      <c r="D352" s="10"/>
      <c r="E352" s="10"/>
      <c r="F352" s="10"/>
      <c r="G352" s="10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2:29" s="2" customFormat="1" ht="12">
      <c r="B353" s="10"/>
      <c r="C353" s="10"/>
      <c r="D353" s="10"/>
      <c r="E353" s="10"/>
      <c r="F353" s="10"/>
      <c r="G353" s="10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2:29" s="2" customFormat="1" ht="12">
      <c r="B354" s="10"/>
      <c r="C354" s="10"/>
      <c r="D354" s="10"/>
      <c r="E354" s="10"/>
      <c r="F354" s="10"/>
      <c r="G354" s="10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2:29" s="2" customFormat="1" ht="12">
      <c r="B355" s="10"/>
      <c r="C355" s="10"/>
      <c r="D355" s="10"/>
      <c r="E355" s="10"/>
      <c r="F355" s="10"/>
      <c r="G355" s="10"/>
      <c r="H355" s="1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2:29" s="2" customFormat="1" ht="12">
      <c r="B356" s="16"/>
      <c r="C356" s="10"/>
      <c r="D356" s="10"/>
      <c r="E356" s="10"/>
      <c r="F356" s="10"/>
      <c r="G356" s="10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5:29" s="2" customFormat="1" ht="12">
      <c r="E357" s="10"/>
      <c r="F357" s="10"/>
      <c r="G357" s="10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5:29" s="2" customFormat="1" ht="12">
      <c r="E358" s="10"/>
      <c r="F358" s="10"/>
      <c r="G358" s="10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5:29" s="2" customFormat="1" ht="12">
      <c r="E359" s="10"/>
      <c r="F359" s="10"/>
      <c r="G359" s="10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5:29" s="2" customFormat="1" ht="12">
      <c r="E360" s="10"/>
      <c r="F360" s="10"/>
      <c r="G360" s="10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5:29" s="2" customFormat="1" ht="12">
      <c r="E361" s="10"/>
      <c r="F361" s="10"/>
      <c r="G361" s="10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C361" s="10"/>
    </row>
    <row r="362" spans="5:29" s="2" customFormat="1" ht="12">
      <c r="E362" s="10"/>
      <c r="F362" s="10"/>
      <c r="G362" s="10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C362" s="10"/>
    </row>
    <row r="363" spans="5:29" s="2" customFormat="1" ht="12">
      <c r="E363" s="10"/>
      <c r="F363" s="10"/>
      <c r="G363" s="10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C363" s="10"/>
    </row>
    <row r="364" spans="5:29" s="2" customFormat="1" ht="12">
      <c r="E364" s="10"/>
      <c r="F364" s="10"/>
      <c r="G364" s="10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C364" s="10"/>
    </row>
    <row r="365" spans="5:29" s="2" customFormat="1" ht="12">
      <c r="E365" s="10"/>
      <c r="F365" s="10"/>
      <c r="G365" s="10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"/>
      <c r="AB365" s="1"/>
      <c r="AC365" s="10"/>
    </row>
    <row r="366" spans="5:29" s="2" customFormat="1" ht="12">
      <c r="E366" s="10"/>
      <c r="F366" s="10"/>
      <c r="G366" s="10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"/>
      <c r="AB366" s="1"/>
      <c r="AC366" s="10"/>
    </row>
    <row r="367" spans="27:28" s="2" customFormat="1" ht="12">
      <c r="AA367" s="1"/>
      <c r="AB367" s="1"/>
    </row>
    <row r="368" spans="27:28" s="2" customFormat="1" ht="12">
      <c r="AA368" s="1"/>
      <c r="AB368" s="1"/>
    </row>
    <row r="369" spans="27:28" s="2" customFormat="1" ht="12">
      <c r="AA369" s="1"/>
      <c r="AB369" s="1"/>
    </row>
    <row r="370" spans="27:28" s="2" customFormat="1" ht="12">
      <c r="AA370" s="1"/>
      <c r="AB370" s="1"/>
    </row>
  </sheetData>
  <sheetProtection/>
  <mergeCells count="55">
    <mergeCell ref="B35:E35"/>
    <mergeCell ref="F35:O35"/>
    <mergeCell ref="P35:T35"/>
    <mergeCell ref="X3:AD5"/>
    <mergeCell ref="C6:C8"/>
    <mergeCell ref="G30:I30"/>
    <mergeCell ref="X6:X8"/>
    <mergeCell ref="Y6:Y8"/>
    <mergeCell ref="I6:J7"/>
    <mergeCell ref="B6:B8"/>
    <mergeCell ref="T31:U31"/>
    <mergeCell ref="T32:U32"/>
    <mergeCell ref="D6:D8"/>
    <mergeCell ref="B30:F30"/>
    <mergeCell ref="B31:F31"/>
    <mergeCell ref="G31:I31"/>
    <mergeCell ref="B32:F32"/>
    <mergeCell ref="K6:M8"/>
    <mergeCell ref="P6:R8"/>
    <mergeCell ref="G32:I32"/>
    <mergeCell ref="J32:O32"/>
    <mergeCell ref="P32:R32"/>
    <mergeCell ref="J30:O30"/>
    <mergeCell ref="P30:R30"/>
    <mergeCell ref="J31:O31"/>
    <mergeCell ref="P31:R31"/>
    <mergeCell ref="U6:W8"/>
    <mergeCell ref="V30:W30"/>
    <mergeCell ref="T30:U30"/>
    <mergeCell ref="N6:O7"/>
    <mergeCell ref="S6:T7"/>
    <mergeCell ref="AB29:AB30"/>
    <mergeCell ref="AA29:AA30"/>
    <mergeCell ref="AA7:AA8"/>
    <mergeCell ref="AB7:AB8"/>
    <mergeCell ref="E3:J3"/>
    <mergeCell ref="K3:O3"/>
    <mergeCell ref="P3:T3"/>
    <mergeCell ref="AG34:AG35"/>
    <mergeCell ref="V31:W31"/>
    <mergeCell ref="AC7:AC8"/>
    <mergeCell ref="AG7:AG8"/>
    <mergeCell ref="AG29:AG30"/>
    <mergeCell ref="AC29:AC30"/>
    <mergeCell ref="Z34:AC35"/>
    <mergeCell ref="AA48:AA49"/>
    <mergeCell ref="AB48:AB49"/>
    <mergeCell ref="AC48:AC49"/>
    <mergeCell ref="AG48:AG49"/>
    <mergeCell ref="U3:W4"/>
    <mergeCell ref="A4:D4"/>
    <mergeCell ref="E4:J4"/>
    <mergeCell ref="K4:O4"/>
    <mergeCell ref="P4:T4"/>
    <mergeCell ref="A3:D3"/>
  </mergeCells>
  <printOptions horizontalCentered="1" verticalCentered="1"/>
  <pageMargins left="0.5118110236220472" right="0.5118110236220472" top="0.5118110236220472" bottom="0.5118110236220472" header="0.3937007874015748" footer="0"/>
  <pageSetup horizontalDpi="300" verticalDpi="3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G66"/>
  <sheetViews>
    <sheetView showGridLines="0" zoomScale="75" zoomScaleNormal="75" zoomScalePageLayoutView="0" workbookViewId="0" topLeftCell="A1">
      <selection activeCell="F5" sqref="F5"/>
    </sheetView>
  </sheetViews>
  <sheetFormatPr defaultColWidth="10.69921875" defaultRowHeight="15"/>
  <cols>
    <col min="1" max="1" width="5.69921875" style="125" customWidth="1"/>
    <col min="2" max="2" width="1.69921875" style="125" customWidth="1"/>
    <col min="3" max="5" width="10.69921875" style="125" customWidth="1"/>
    <col min="6" max="6" width="16.69921875" style="125" customWidth="1"/>
    <col min="7" max="8" width="1.69921875" style="125" customWidth="1"/>
    <col min="9" max="11" width="10.69921875" style="125" customWidth="1"/>
    <col min="12" max="12" width="16.69921875" style="125" customWidth="1"/>
    <col min="13" max="14" width="1.69921875" style="125" customWidth="1"/>
    <col min="15" max="17" width="10.69921875" style="125" customWidth="1"/>
    <col min="18" max="18" width="16.69921875" style="125" customWidth="1"/>
    <col min="19" max="19" width="1.69921875" style="125" customWidth="1"/>
    <col min="20" max="24" width="10.69921875" style="125" customWidth="1"/>
    <col min="25" max="25" width="5.69921875" style="125" customWidth="1"/>
    <col min="26" max="30" width="10.69921875" style="125" customWidth="1"/>
    <col min="31" max="31" width="5.69921875" style="125" customWidth="1"/>
    <col min="32" max="16384" width="10.69921875" style="125" customWidth="1"/>
  </cols>
  <sheetData>
    <row r="1" spans="1:241" s="118" customFormat="1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41" s="118" customFormat="1" ht="22.5" customHeight="1">
      <c r="A2" s="15"/>
      <c r="B2" s="15"/>
      <c r="C2" s="15"/>
      <c r="D2" s="15"/>
      <c r="E2" s="176" t="s">
        <v>298</v>
      </c>
      <c r="F2" s="15"/>
      <c r="G2" s="15"/>
      <c r="H2" s="15"/>
      <c r="J2" s="176" t="s">
        <v>299</v>
      </c>
      <c r="K2" s="15"/>
      <c r="L2" s="15"/>
      <c r="M2" s="15"/>
      <c r="N2" s="15"/>
      <c r="O2" s="15"/>
      <c r="P2" s="15"/>
      <c r="Q2" s="15"/>
      <c r="R2" s="177" t="s">
        <v>297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</row>
    <row r="3" spans="1:241" s="118" customFormat="1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</row>
    <row r="4" spans="1:241" s="118" customFormat="1" ht="20.25" customHeight="1" thickBot="1">
      <c r="A4" s="15"/>
      <c r="B4" s="188"/>
      <c r="C4" s="189"/>
      <c r="D4" s="512" t="s">
        <v>472</v>
      </c>
      <c r="E4" s="189"/>
      <c r="F4" s="189"/>
      <c r="G4" s="190"/>
      <c r="H4" s="188"/>
      <c r="I4" s="189"/>
      <c r="J4" s="512" t="s">
        <v>472</v>
      </c>
      <c r="K4" s="189"/>
      <c r="L4" s="189"/>
      <c r="M4" s="190"/>
      <c r="N4" s="188"/>
      <c r="O4" s="189"/>
      <c r="P4" s="512" t="s">
        <v>472</v>
      </c>
      <c r="Q4" s="189"/>
      <c r="R4" s="189"/>
      <c r="S4" s="190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</row>
    <row r="5" spans="1:241" s="118" customFormat="1" ht="25.5" customHeight="1">
      <c r="A5" s="15"/>
      <c r="B5" s="191"/>
      <c r="C5" s="192" t="s">
        <v>252</v>
      </c>
      <c r="D5" s="193"/>
      <c r="E5" s="194" t="s">
        <v>253</v>
      </c>
      <c r="F5" s="195"/>
      <c r="G5" s="196"/>
      <c r="H5" s="191"/>
      <c r="I5" s="192" t="s">
        <v>252</v>
      </c>
      <c r="J5" s="193"/>
      <c r="K5" s="194" t="s">
        <v>253</v>
      </c>
      <c r="L5" s="195"/>
      <c r="M5" s="196"/>
      <c r="N5" s="191"/>
      <c r="O5" s="192" t="s">
        <v>252</v>
      </c>
      <c r="P5" s="193"/>
      <c r="Q5" s="194" t="s">
        <v>253</v>
      </c>
      <c r="R5" s="195"/>
      <c r="S5" s="19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</row>
    <row r="6" spans="1:241" ht="13.5" customHeight="1">
      <c r="A6" s="123"/>
      <c r="B6" s="197"/>
      <c r="C6" s="198"/>
      <c r="D6" s="513"/>
      <c r="E6" s="199"/>
      <c r="F6" s="515"/>
      <c r="G6" s="200"/>
      <c r="H6" s="197"/>
      <c r="I6" s="198"/>
      <c r="J6" s="513"/>
      <c r="K6" s="199"/>
      <c r="L6" s="515"/>
      <c r="M6" s="200"/>
      <c r="N6" s="197"/>
      <c r="O6" s="198"/>
      <c r="P6" s="513"/>
      <c r="Q6" s="199"/>
      <c r="R6" s="515"/>
      <c r="S6" s="200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</row>
    <row r="7" spans="1:241" s="118" customFormat="1" ht="25.5" customHeight="1">
      <c r="A7" s="126"/>
      <c r="B7" s="201"/>
      <c r="C7" s="202" t="s">
        <v>254</v>
      </c>
      <c r="D7" s="514"/>
      <c r="E7" s="203" t="s">
        <v>255</v>
      </c>
      <c r="F7" s="516"/>
      <c r="G7" s="204"/>
      <c r="H7" s="201"/>
      <c r="I7" s="202" t="s">
        <v>254</v>
      </c>
      <c r="J7" s="514"/>
      <c r="K7" s="203" t="s">
        <v>255</v>
      </c>
      <c r="L7" s="516"/>
      <c r="M7" s="204"/>
      <c r="N7" s="201"/>
      <c r="O7" s="202" t="s">
        <v>254</v>
      </c>
      <c r="P7" s="514"/>
      <c r="Q7" s="203" t="s">
        <v>255</v>
      </c>
      <c r="R7" s="516"/>
      <c r="S7" s="204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</row>
    <row r="8" spans="1:241" s="118" customFormat="1" ht="25.5" customHeight="1" thickBot="1">
      <c r="A8" s="126"/>
      <c r="B8" s="201"/>
      <c r="C8" s="205" t="s">
        <v>256</v>
      </c>
      <c r="D8" s="206" t="e">
        <f>"   "&amp;VLOOKUP('初期ﾃﾞｰﾀ'!$B$28,'定数表'!$A$2:$H$54,4,FALSE)</f>
        <v>#N/A</v>
      </c>
      <c r="E8" s="207"/>
      <c r="F8" s="208"/>
      <c r="G8" s="204"/>
      <c r="H8" s="201"/>
      <c r="I8" s="205" t="s">
        <v>256</v>
      </c>
      <c r="J8" s="206" t="e">
        <f>"   "&amp;VLOOKUP('初期ﾃﾞｰﾀ'!$B$28,'定数表'!$A$2:$H$54,4,FALSE)</f>
        <v>#N/A</v>
      </c>
      <c r="K8" s="207"/>
      <c r="L8" s="208"/>
      <c r="M8" s="204"/>
      <c r="N8" s="201"/>
      <c r="O8" s="205" t="s">
        <v>256</v>
      </c>
      <c r="P8" s="206" t="e">
        <f>"   "&amp;VLOOKUP('初期ﾃﾞｰﾀ'!$B$28,'定数表'!$A$2:$H$54,4,FALSE)</f>
        <v>#N/A</v>
      </c>
      <c r="Q8" s="207"/>
      <c r="R8" s="208"/>
      <c r="S8" s="204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</row>
    <row r="9" spans="1:241" s="118" customFormat="1" ht="18" customHeight="1">
      <c r="A9" s="15"/>
      <c r="B9" s="209"/>
      <c r="C9" s="210"/>
      <c r="D9" s="210"/>
      <c r="E9" s="210"/>
      <c r="F9" s="210"/>
      <c r="G9" s="211"/>
      <c r="H9" s="209"/>
      <c r="I9" s="210"/>
      <c r="J9" s="210"/>
      <c r="K9" s="210"/>
      <c r="L9" s="210"/>
      <c r="M9" s="211"/>
      <c r="N9" s="209"/>
      <c r="O9" s="210"/>
      <c r="P9" s="210"/>
      <c r="Q9" s="210"/>
      <c r="R9" s="210"/>
      <c r="S9" s="211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</row>
    <row r="10" spans="1:241" s="118" customFormat="1" ht="20.25" customHeight="1" thickBot="1">
      <c r="A10" s="15"/>
      <c r="B10" s="188"/>
      <c r="C10" s="189"/>
      <c r="D10" s="512" t="s">
        <v>472</v>
      </c>
      <c r="E10" s="189"/>
      <c r="F10" s="189"/>
      <c r="G10" s="190"/>
      <c r="H10" s="188"/>
      <c r="I10" s="189"/>
      <c r="J10" s="512" t="s">
        <v>472</v>
      </c>
      <c r="K10" s="189"/>
      <c r="L10" s="189"/>
      <c r="M10" s="190"/>
      <c r="N10" s="188"/>
      <c r="O10" s="189"/>
      <c r="P10" s="512" t="s">
        <v>472</v>
      </c>
      <c r="Q10" s="189"/>
      <c r="R10" s="189"/>
      <c r="S10" s="190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</row>
    <row r="11" spans="1:241" s="118" customFormat="1" ht="25.5" customHeight="1">
      <c r="A11" s="15"/>
      <c r="B11" s="191"/>
      <c r="C11" s="192" t="s">
        <v>252</v>
      </c>
      <c r="D11" s="193"/>
      <c r="E11" s="194" t="s">
        <v>253</v>
      </c>
      <c r="F11" s="195"/>
      <c r="G11" s="196"/>
      <c r="H11" s="191"/>
      <c r="I11" s="192" t="s">
        <v>252</v>
      </c>
      <c r="J11" s="193"/>
      <c r="K11" s="194" t="s">
        <v>253</v>
      </c>
      <c r="L11" s="195"/>
      <c r="M11" s="196"/>
      <c r="N11" s="191"/>
      <c r="O11" s="192" t="s">
        <v>252</v>
      </c>
      <c r="P11" s="193"/>
      <c r="Q11" s="194" t="s">
        <v>253</v>
      </c>
      <c r="R11" s="195"/>
      <c r="S11" s="196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</row>
    <row r="12" spans="1:241" ht="13.5" customHeight="1">
      <c r="A12" s="123"/>
      <c r="B12" s="197"/>
      <c r="C12" s="198"/>
      <c r="D12" s="513"/>
      <c r="E12" s="199"/>
      <c r="F12" s="515"/>
      <c r="G12" s="200"/>
      <c r="H12" s="197"/>
      <c r="I12" s="198"/>
      <c r="J12" s="513"/>
      <c r="K12" s="199"/>
      <c r="L12" s="515"/>
      <c r="M12" s="200"/>
      <c r="N12" s="197"/>
      <c r="O12" s="198"/>
      <c r="P12" s="513"/>
      <c r="Q12" s="199"/>
      <c r="R12" s="515"/>
      <c r="S12" s="200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</row>
    <row r="13" spans="1:241" s="118" customFormat="1" ht="25.5" customHeight="1">
      <c r="A13" s="127"/>
      <c r="B13" s="201"/>
      <c r="C13" s="202" t="s">
        <v>254</v>
      </c>
      <c r="D13" s="514"/>
      <c r="E13" s="203" t="s">
        <v>255</v>
      </c>
      <c r="F13" s="516"/>
      <c r="G13" s="204"/>
      <c r="H13" s="201"/>
      <c r="I13" s="202" t="s">
        <v>254</v>
      </c>
      <c r="J13" s="514"/>
      <c r="K13" s="203" t="s">
        <v>255</v>
      </c>
      <c r="L13" s="516"/>
      <c r="M13" s="204"/>
      <c r="N13" s="201"/>
      <c r="O13" s="202" t="s">
        <v>254</v>
      </c>
      <c r="P13" s="514"/>
      <c r="Q13" s="203" t="s">
        <v>255</v>
      </c>
      <c r="R13" s="516"/>
      <c r="S13" s="20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</row>
    <row r="14" spans="1:241" s="118" customFormat="1" ht="25.5" customHeight="1" thickBot="1">
      <c r="A14" s="15"/>
      <c r="B14" s="201"/>
      <c r="C14" s="205" t="s">
        <v>256</v>
      </c>
      <c r="D14" s="206" t="e">
        <f>"   "&amp;VLOOKUP('初期ﾃﾞｰﾀ'!$B$28,'定数表'!$A$2:$H$54,4,FALSE)</f>
        <v>#N/A</v>
      </c>
      <c r="E14" s="207"/>
      <c r="F14" s="208"/>
      <c r="G14" s="204"/>
      <c r="H14" s="201"/>
      <c r="I14" s="205" t="s">
        <v>256</v>
      </c>
      <c r="J14" s="206" t="e">
        <f>"   "&amp;VLOOKUP('初期ﾃﾞｰﾀ'!$B$28,'定数表'!$A$2:$H$54,4,FALSE)</f>
        <v>#N/A</v>
      </c>
      <c r="K14" s="207"/>
      <c r="L14" s="208"/>
      <c r="M14" s="204"/>
      <c r="N14" s="201"/>
      <c r="O14" s="205" t="s">
        <v>256</v>
      </c>
      <c r="P14" s="206" t="e">
        <f>"   "&amp;VLOOKUP('初期ﾃﾞｰﾀ'!$B$28,'定数表'!$A$2:$H$54,4,FALSE)</f>
        <v>#N/A</v>
      </c>
      <c r="Q14" s="207"/>
      <c r="R14" s="208"/>
      <c r="S14" s="20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</row>
    <row r="15" spans="1:241" s="118" customFormat="1" ht="18" customHeight="1">
      <c r="A15" s="15"/>
      <c r="B15" s="209"/>
      <c r="C15" s="210"/>
      <c r="D15" s="210"/>
      <c r="E15" s="210"/>
      <c r="F15" s="210"/>
      <c r="G15" s="211"/>
      <c r="H15" s="209"/>
      <c r="I15" s="210"/>
      <c r="J15" s="210"/>
      <c r="K15" s="210"/>
      <c r="L15" s="210"/>
      <c r="M15" s="211"/>
      <c r="N15" s="209"/>
      <c r="O15" s="210"/>
      <c r="P15" s="210"/>
      <c r="Q15" s="210"/>
      <c r="R15" s="210"/>
      <c r="S15" s="211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</row>
    <row r="16" spans="1:241" s="118" customFormat="1" ht="20.25" customHeight="1" thickBot="1">
      <c r="A16" s="15"/>
      <c r="B16" s="188"/>
      <c r="C16" s="189"/>
      <c r="D16" s="512" t="s">
        <v>472</v>
      </c>
      <c r="E16" s="189"/>
      <c r="F16" s="189"/>
      <c r="G16" s="190"/>
      <c r="H16" s="188"/>
      <c r="I16" s="189"/>
      <c r="J16" s="512" t="s">
        <v>472</v>
      </c>
      <c r="K16" s="189"/>
      <c r="L16" s="189"/>
      <c r="M16" s="190"/>
      <c r="N16" s="188"/>
      <c r="O16" s="189"/>
      <c r="P16" s="512" t="s">
        <v>472</v>
      </c>
      <c r="Q16" s="189"/>
      <c r="R16" s="189"/>
      <c r="S16" s="19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</row>
    <row r="17" spans="1:241" s="118" customFormat="1" ht="25.5" customHeight="1">
      <c r="A17" s="15"/>
      <c r="B17" s="191"/>
      <c r="C17" s="192" t="s">
        <v>252</v>
      </c>
      <c r="D17" s="193"/>
      <c r="E17" s="194" t="s">
        <v>253</v>
      </c>
      <c r="F17" s="195"/>
      <c r="G17" s="196"/>
      <c r="H17" s="191"/>
      <c r="I17" s="192" t="s">
        <v>252</v>
      </c>
      <c r="J17" s="193"/>
      <c r="K17" s="194" t="s">
        <v>253</v>
      </c>
      <c r="L17" s="195"/>
      <c r="M17" s="196"/>
      <c r="N17" s="191"/>
      <c r="O17" s="192" t="s">
        <v>252</v>
      </c>
      <c r="P17" s="193"/>
      <c r="Q17" s="194" t="s">
        <v>253</v>
      </c>
      <c r="R17" s="195"/>
      <c r="S17" s="196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</row>
    <row r="18" spans="1:241" ht="13.5" customHeight="1">
      <c r="A18" s="123"/>
      <c r="B18" s="197"/>
      <c r="C18" s="198"/>
      <c r="D18" s="513"/>
      <c r="E18" s="199"/>
      <c r="F18" s="515"/>
      <c r="G18" s="200"/>
      <c r="H18" s="197"/>
      <c r="I18" s="198"/>
      <c r="J18" s="513"/>
      <c r="K18" s="199"/>
      <c r="L18" s="515"/>
      <c r="M18" s="200"/>
      <c r="N18" s="197"/>
      <c r="O18" s="198"/>
      <c r="P18" s="513"/>
      <c r="Q18" s="199"/>
      <c r="R18" s="515"/>
      <c r="S18" s="200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</row>
    <row r="19" spans="1:241" s="118" customFormat="1" ht="25.5" customHeight="1">
      <c r="A19" s="127"/>
      <c r="B19" s="201"/>
      <c r="C19" s="202" t="s">
        <v>254</v>
      </c>
      <c r="D19" s="514"/>
      <c r="E19" s="203" t="s">
        <v>255</v>
      </c>
      <c r="F19" s="516"/>
      <c r="G19" s="204"/>
      <c r="H19" s="201"/>
      <c r="I19" s="202" t="s">
        <v>254</v>
      </c>
      <c r="J19" s="514"/>
      <c r="K19" s="203" t="s">
        <v>255</v>
      </c>
      <c r="L19" s="516"/>
      <c r="M19" s="204"/>
      <c r="N19" s="201"/>
      <c r="O19" s="202" t="s">
        <v>254</v>
      </c>
      <c r="P19" s="514"/>
      <c r="Q19" s="203" t="s">
        <v>255</v>
      </c>
      <c r="R19" s="516"/>
      <c r="S19" s="20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s="118" customFormat="1" ht="25.5" customHeight="1" thickBot="1">
      <c r="A20" s="15"/>
      <c r="B20" s="201"/>
      <c r="C20" s="205" t="s">
        <v>256</v>
      </c>
      <c r="D20" s="206" t="e">
        <f>"   "&amp;VLOOKUP('初期ﾃﾞｰﾀ'!$B$28,'定数表'!$A$2:$H$54,4,FALSE)</f>
        <v>#N/A</v>
      </c>
      <c r="E20" s="207"/>
      <c r="F20" s="208"/>
      <c r="G20" s="204"/>
      <c r="H20" s="201"/>
      <c r="I20" s="205" t="s">
        <v>256</v>
      </c>
      <c r="J20" s="206" t="e">
        <f>"   "&amp;VLOOKUP('初期ﾃﾞｰﾀ'!$B$28,'定数表'!$A$2:$H$54,4,FALSE)</f>
        <v>#N/A</v>
      </c>
      <c r="K20" s="207"/>
      <c r="L20" s="208"/>
      <c r="M20" s="204"/>
      <c r="N20" s="201"/>
      <c r="O20" s="205" t="s">
        <v>256</v>
      </c>
      <c r="P20" s="206" t="e">
        <f>"   "&amp;VLOOKUP('初期ﾃﾞｰﾀ'!$B$28,'定数表'!$A$2:$H$54,4,FALSE)</f>
        <v>#N/A</v>
      </c>
      <c r="Q20" s="207"/>
      <c r="R20" s="208"/>
      <c r="S20" s="20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</row>
    <row r="21" spans="1:241" s="118" customFormat="1" ht="18" customHeight="1">
      <c r="A21" s="15"/>
      <c r="B21" s="209"/>
      <c r="C21" s="210"/>
      <c r="D21" s="210"/>
      <c r="E21" s="210"/>
      <c r="F21" s="210"/>
      <c r="G21" s="211"/>
      <c r="H21" s="209"/>
      <c r="I21" s="210"/>
      <c r="J21" s="210"/>
      <c r="K21" s="210"/>
      <c r="L21" s="210"/>
      <c r="M21" s="211"/>
      <c r="N21" s="209"/>
      <c r="O21" s="210"/>
      <c r="P21" s="210"/>
      <c r="Q21" s="210"/>
      <c r="R21" s="210"/>
      <c r="S21" s="211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</row>
    <row r="22" spans="1:241" s="118" customFormat="1" ht="20.25" customHeight="1" thickBot="1">
      <c r="A22" s="15"/>
      <c r="B22" s="188"/>
      <c r="C22" s="189"/>
      <c r="D22" s="512" t="s">
        <v>472</v>
      </c>
      <c r="E22" s="189"/>
      <c r="F22" s="189"/>
      <c r="G22" s="190"/>
      <c r="H22" s="188"/>
      <c r="I22" s="189"/>
      <c r="J22" s="512" t="s">
        <v>472</v>
      </c>
      <c r="K22" s="189"/>
      <c r="L22" s="189"/>
      <c r="M22" s="190"/>
      <c r="N22" s="188"/>
      <c r="O22" s="189"/>
      <c r="P22" s="512" t="s">
        <v>472</v>
      </c>
      <c r="Q22" s="189"/>
      <c r="R22" s="189"/>
      <c r="S22" s="190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</row>
    <row r="23" spans="1:241" s="118" customFormat="1" ht="25.5" customHeight="1">
      <c r="A23" s="15"/>
      <c r="B23" s="191"/>
      <c r="C23" s="192" t="s">
        <v>252</v>
      </c>
      <c r="D23" s="193"/>
      <c r="E23" s="194" t="s">
        <v>253</v>
      </c>
      <c r="F23" s="195"/>
      <c r="G23" s="196"/>
      <c r="H23" s="191"/>
      <c r="I23" s="192" t="s">
        <v>252</v>
      </c>
      <c r="J23" s="193"/>
      <c r="K23" s="194" t="s">
        <v>253</v>
      </c>
      <c r="L23" s="195"/>
      <c r="M23" s="196"/>
      <c r="N23" s="191"/>
      <c r="O23" s="192" t="s">
        <v>252</v>
      </c>
      <c r="P23" s="193"/>
      <c r="Q23" s="194" t="s">
        <v>253</v>
      </c>
      <c r="R23" s="195"/>
      <c r="S23" s="196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</row>
    <row r="24" spans="1:241" ht="13.5" customHeight="1">
      <c r="A24" s="123"/>
      <c r="B24" s="197"/>
      <c r="C24" s="198"/>
      <c r="D24" s="513"/>
      <c r="E24" s="199"/>
      <c r="F24" s="515"/>
      <c r="G24" s="200"/>
      <c r="H24" s="197"/>
      <c r="I24" s="198"/>
      <c r="J24" s="513"/>
      <c r="K24" s="199"/>
      <c r="L24" s="515"/>
      <c r="M24" s="200"/>
      <c r="N24" s="197"/>
      <c r="O24" s="198"/>
      <c r="P24" s="513"/>
      <c r="Q24" s="199"/>
      <c r="R24" s="515"/>
      <c r="S24" s="200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</row>
    <row r="25" spans="1:241" s="118" customFormat="1" ht="25.5" customHeight="1">
      <c r="A25" s="127"/>
      <c r="B25" s="201"/>
      <c r="C25" s="202" t="s">
        <v>254</v>
      </c>
      <c r="D25" s="514"/>
      <c r="E25" s="203" t="s">
        <v>255</v>
      </c>
      <c r="F25" s="516"/>
      <c r="G25" s="204"/>
      <c r="H25" s="201"/>
      <c r="I25" s="202" t="s">
        <v>254</v>
      </c>
      <c r="J25" s="514"/>
      <c r="K25" s="203" t="s">
        <v>255</v>
      </c>
      <c r="L25" s="516"/>
      <c r="M25" s="204"/>
      <c r="N25" s="201"/>
      <c r="O25" s="202" t="s">
        <v>254</v>
      </c>
      <c r="P25" s="514"/>
      <c r="Q25" s="203" t="s">
        <v>255</v>
      </c>
      <c r="R25" s="516"/>
      <c r="S25" s="20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</row>
    <row r="26" spans="1:241" s="118" customFormat="1" ht="25.5" customHeight="1" thickBot="1">
      <c r="A26" s="15"/>
      <c r="B26" s="201"/>
      <c r="C26" s="205" t="s">
        <v>256</v>
      </c>
      <c r="D26" s="206" t="e">
        <f>"   "&amp;VLOOKUP('初期ﾃﾞｰﾀ'!$B$28,'定数表'!$A$2:$H$54,4,FALSE)</f>
        <v>#N/A</v>
      </c>
      <c r="E26" s="207"/>
      <c r="F26" s="208"/>
      <c r="G26" s="204"/>
      <c r="H26" s="201"/>
      <c r="I26" s="205" t="s">
        <v>256</v>
      </c>
      <c r="J26" s="206" t="e">
        <f>"   "&amp;VLOOKUP('初期ﾃﾞｰﾀ'!$B$28,'定数表'!$A$2:$H$54,4,FALSE)</f>
        <v>#N/A</v>
      </c>
      <c r="K26" s="207"/>
      <c r="L26" s="208"/>
      <c r="M26" s="204"/>
      <c r="N26" s="201"/>
      <c r="O26" s="205" t="s">
        <v>256</v>
      </c>
      <c r="P26" s="206" t="e">
        <f>"   "&amp;VLOOKUP('初期ﾃﾞｰﾀ'!$B$28,'定数表'!$A$2:$H$54,4,FALSE)</f>
        <v>#N/A</v>
      </c>
      <c r="Q26" s="207"/>
      <c r="R26" s="208"/>
      <c r="S26" s="20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</row>
    <row r="27" spans="1:241" s="118" customFormat="1" ht="18" customHeight="1">
      <c r="A27" s="15"/>
      <c r="B27" s="209"/>
      <c r="C27" s="210"/>
      <c r="D27" s="210"/>
      <c r="E27" s="210"/>
      <c r="F27" s="210"/>
      <c r="G27" s="211"/>
      <c r="H27" s="209"/>
      <c r="I27" s="210"/>
      <c r="J27" s="210"/>
      <c r="K27" s="210"/>
      <c r="L27" s="210"/>
      <c r="M27" s="211"/>
      <c r="N27" s="209"/>
      <c r="O27" s="210"/>
      <c r="P27" s="210"/>
      <c r="Q27" s="210"/>
      <c r="R27" s="210"/>
      <c r="S27" s="211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</row>
    <row r="28" spans="1:241" s="118" customFormat="1" ht="20.25" customHeight="1" thickBot="1">
      <c r="A28" s="15"/>
      <c r="B28" s="188"/>
      <c r="C28" s="189"/>
      <c r="D28" s="512" t="s">
        <v>472</v>
      </c>
      <c r="E28" s="189"/>
      <c r="F28" s="189"/>
      <c r="G28" s="190"/>
      <c r="H28" s="188"/>
      <c r="I28" s="189"/>
      <c r="J28" s="512" t="s">
        <v>472</v>
      </c>
      <c r="K28" s="189"/>
      <c r="L28" s="189"/>
      <c r="M28" s="190"/>
      <c r="N28" s="188"/>
      <c r="O28" s="189"/>
      <c r="P28" s="512" t="s">
        <v>472</v>
      </c>
      <c r="Q28" s="189"/>
      <c r="R28" s="189"/>
      <c r="S28" s="190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</row>
    <row r="29" spans="1:241" s="118" customFormat="1" ht="25.5" customHeight="1">
      <c r="A29" s="15"/>
      <c r="B29" s="191"/>
      <c r="C29" s="192" t="s">
        <v>252</v>
      </c>
      <c r="D29" s="193"/>
      <c r="E29" s="194" t="s">
        <v>253</v>
      </c>
      <c r="F29" s="195"/>
      <c r="G29" s="196"/>
      <c r="H29" s="191"/>
      <c r="I29" s="192" t="s">
        <v>252</v>
      </c>
      <c r="J29" s="193"/>
      <c r="K29" s="194" t="s">
        <v>253</v>
      </c>
      <c r="L29" s="195"/>
      <c r="M29" s="196"/>
      <c r="N29" s="191"/>
      <c r="O29" s="192" t="s">
        <v>252</v>
      </c>
      <c r="P29" s="193"/>
      <c r="Q29" s="194" t="s">
        <v>253</v>
      </c>
      <c r="R29" s="195"/>
      <c r="S29" s="19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</row>
    <row r="30" spans="1:241" ht="13.5" customHeight="1">
      <c r="A30" s="123"/>
      <c r="B30" s="197"/>
      <c r="C30" s="198"/>
      <c r="D30" s="513"/>
      <c r="E30" s="199"/>
      <c r="F30" s="515"/>
      <c r="G30" s="200"/>
      <c r="H30" s="197"/>
      <c r="I30" s="198"/>
      <c r="J30" s="513"/>
      <c r="K30" s="199"/>
      <c r="L30" s="515"/>
      <c r="M30" s="200"/>
      <c r="N30" s="197"/>
      <c r="O30" s="198"/>
      <c r="P30" s="513"/>
      <c r="Q30" s="199"/>
      <c r="R30" s="515"/>
      <c r="S30" s="200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</row>
    <row r="31" spans="1:241" s="118" customFormat="1" ht="25.5" customHeight="1">
      <c r="A31" s="127"/>
      <c r="B31" s="201"/>
      <c r="C31" s="202" t="s">
        <v>254</v>
      </c>
      <c r="D31" s="514"/>
      <c r="E31" s="203" t="s">
        <v>255</v>
      </c>
      <c r="F31" s="516"/>
      <c r="G31" s="204"/>
      <c r="H31" s="201"/>
      <c r="I31" s="202" t="s">
        <v>254</v>
      </c>
      <c r="J31" s="514"/>
      <c r="K31" s="203" t="s">
        <v>255</v>
      </c>
      <c r="L31" s="516"/>
      <c r="M31" s="204"/>
      <c r="N31" s="201"/>
      <c r="O31" s="202" t="s">
        <v>254</v>
      </c>
      <c r="P31" s="514"/>
      <c r="Q31" s="203" t="s">
        <v>255</v>
      </c>
      <c r="R31" s="516"/>
      <c r="S31" s="20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</row>
    <row r="32" spans="1:241" s="118" customFormat="1" ht="25.5" customHeight="1" thickBot="1">
      <c r="A32" s="15"/>
      <c r="B32" s="201"/>
      <c r="C32" s="205" t="s">
        <v>256</v>
      </c>
      <c r="D32" s="206" t="e">
        <f>"   "&amp;VLOOKUP('初期ﾃﾞｰﾀ'!$B$28,'定数表'!$A$2:$H$54,4,FALSE)</f>
        <v>#N/A</v>
      </c>
      <c r="E32" s="207"/>
      <c r="F32" s="208"/>
      <c r="G32" s="204"/>
      <c r="H32" s="201"/>
      <c r="I32" s="205" t="s">
        <v>256</v>
      </c>
      <c r="J32" s="206" t="e">
        <f>"   "&amp;VLOOKUP('初期ﾃﾞｰﾀ'!$B$28,'定数表'!$A$2:$H$54,4,FALSE)</f>
        <v>#N/A</v>
      </c>
      <c r="K32" s="207"/>
      <c r="L32" s="208"/>
      <c r="M32" s="204"/>
      <c r="N32" s="201"/>
      <c r="O32" s="205" t="s">
        <v>256</v>
      </c>
      <c r="P32" s="206" t="e">
        <f>"   "&amp;VLOOKUP('初期ﾃﾞｰﾀ'!$B$28,'定数表'!$A$2:$H$54,4,FALSE)</f>
        <v>#N/A</v>
      </c>
      <c r="Q32" s="207"/>
      <c r="R32" s="208"/>
      <c r="S32" s="20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</row>
    <row r="33" spans="1:241" s="118" customFormat="1" ht="18" customHeight="1">
      <c r="A33" s="15"/>
      <c r="B33" s="209"/>
      <c r="C33" s="210"/>
      <c r="D33" s="210"/>
      <c r="E33" s="210"/>
      <c r="F33" s="210"/>
      <c r="G33" s="211"/>
      <c r="H33" s="209"/>
      <c r="I33" s="210"/>
      <c r="J33" s="210"/>
      <c r="K33" s="210"/>
      <c r="L33" s="210"/>
      <c r="M33" s="211"/>
      <c r="N33" s="209"/>
      <c r="O33" s="210"/>
      <c r="P33" s="210"/>
      <c r="Q33" s="210"/>
      <c r="R33" s="210"/>
      <c r="S33" s="21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</row>
    <row r="34" spans="1:241" s="118" customFormat="1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</row>
    <row r="35" spans="1:241" ht="27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</row>
    <row r="36" spans="1:241" ht="27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</row>
    <row r="37" spans="1:241" ht="27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</row>
    <row r="38" spans="1:241" ht="27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</row>
    <row r="39" spans="1:241" ht="27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</row>
    <row r="40" spans="1:241" ht="18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</row>
    <row r="41" spans="1:241" ht="18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AF41" s="149"/>
      <c r="AG41" s="149"/>
      <c r="AH41" s="149"/>
      <c r="AI41" s="149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</row>
    <row r="42" spans="1:241" ht="27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AF42" s="149"/>
      <c r="AG42" s="149"/>
      <c r="AH42" s="149"/>
      <c r="AI42" s="149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</row>
    <row r="43" spans="1:241" ht="27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AF43" s="149"/>
      <c r="AG43" s="149"/>
      <c r="AH43" s="149"/>
      <c r="AI43" s="149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</row>
    <row r="44" spans="1:241" ht="27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AF44" s="149"/>
      <c r="AG44" s="149"/>
      <c r="AH44" s="149"/>
      <c r="AI44" s="149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</row>
    <row r="45" spans="1:241" ht="27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AF45" s="149"/>
      <c r="AG45" s="149"/>
      <c r="AH45" s="149"/>
      <c r="AI45" s="149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</row>
    <row r="46" spans="1:241" ht="27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</row>
    <row r="47" spans="1:241" ht="18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</row>
    <row r="48" spans="1:241" ht="21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</row>
    <row r="60" spans="25:31" ht="14.25">
      <c r="Y60" s="94"/>
      <c r="Z60" s="94"/>
      <c r="AA60" s="94"/>
      <c r="AB60" s="95"/>
      <c r="AC60" s="94"/>
      <c r="AD60" s="94"/>
      <c r="AE60" s="94"/>
    </row>
    <row r="61" spans="25:31" ht="30">
      <c r="Y61" s="94"/>
      <c r="Z61" s="96" t="s">
        <v>275</v>
      </c>
      <c r="AA61" s="97"/>
      <c r="AB61" s="95"/>
      <c r="AC61" s="94"/>
      <c r="AD61" s="94"/>
      <c r="AE61" s="94"/>
    </row>
    <row r="62" spans="25:31" ht="14.25">
      <c r="Y62" s="94"/>
      <c r="Z62" s="98"/>
      <c r="AA62" s="97"/>
      <c r="AB62" s="95"/>
      <c r="AC62" s="94"/>
      <c r="AD62" s="94"/>
      <c r="AE62" s="94"/>
    </row>
    <row r="63" spans="25:31" ht="30">
      <c r="Y63" s="94"/>
      <c r="Z63" s="96" t="s">
        <v>193</v>
      </c>
      <c r="AA63" s="97"/>
      <c r="AB63" s="95"/>
      <c r="AC63" s="94"/>
      <c r="AD63" s="94"/>
      <c r="AE63" s="94"/>
    </row>
    <row r="64" spans="25:31" ht="14.25">
      <c r="Y64" s="94"/>
      <c r="Z64" s="94"/>
      <c r="AA64" s="94"/>
      <c r="AB64" s="95"/>
      <c r="AC64" s="94"/>
      <c r="AD64" s="94"/>
      <c r="AE64" s="94"/>
    </row>
    <row r="65" spans="25:31" ht="14.25">
      <c r="Y65" s="127"/>
      <c r="Z65" s="127"/>
      <c r="AA65" s="127"/>
      <c r="AB65" s="127"/>
      <c r="AC65" s="127"/>
      <c r="AD65" s="127"/>
      <c r="AE65" s="127"/>
    </row>
    <row r="66" spans="25:31" ht="14.25">
      <c r="Y66" s="127"/>
      <c r="Z66" s="127"/>
      <c r="AA66" s="127"/>
      <c r="AB66" s="127"/>
      <c r="AC66" s="127"/>
      <c r="AD66" s="127"/>
      <c r="AE66" s="127"/>
    </row>
  </sheetData>
  <sheetProtection/>
  <printOptions horizontalCentered="1" verticalCentered="1"/>
  <pageMargins left="0.5118110236220472" right="0.5118110236220472" top="0.5118110236220472" bottom="0.5118110236220472" header="0.3937007874015748" footer="0"/>
  <pageSetup horizontalDpi="360" verticalDpi="36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S28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5.69921875" style="0" customWidth="1"/>
    <col min="2" max="2" width="1.69921875" style="125" customWidth="1"/>
    <col min="3" max="3" width="10.69921875" style="125" customWidth="1"/>
    <col min="4" max="9" width="9.19921875" style="125" customWidth="1"/>
    <col min="10" max="11" width="1.69921875" style="125" customWidth="1"/>
    <col min="12" max="12" width="10.69921875" style="125" customWidth="1"/>
    <col min="13" max="18" width="9.19921875" style="125" customWidth="1"/>
    <col min="19" max="19" width="1.69921875" style="125" customWidth="1"/>
  </cols>
  <sheetData>
    <row r="1" spans="2:19" ht="27.75" customHeight="1">
      <c r="B1" s="15"/>
      <c r="C1" s="15"/>
      <c r="D1" s="15"/>
      <c r="E1" s="15"/>
      <c r="F1" s="178" t="s">
        <v>300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2:19" ht="18" customHeight="1" thickBot="1">
      <c r="B2" s="119"/>
      <c r="C2" s="120"/>
      <c r="D2" s="120"/>
      <c r="E2" s="120"/>
      <c r="F2" s="120"/>
      <c r="G2" s="120"/>
      <c r="H2" s="120"/>
      <c r="I2" s="120"/>
      <c r="J2" s="121"/>
      <c r="K2" s="119"/>
      <c r="L2" s="120"/>
      <c r="M2" s="120"/>
      <c r="N2" s="120"/>
      <c r="O2" s="120"/>
      <c r="P2" s="120"/>
      <c r="Q2" s="120"/>
      <c r="R2" s="120"/>
      <c r="S2" s="121"/>
    </row>
    <row r="3" spans="2:19" ht="27" customHeight="1">
      <c r="B3" s="122"/>
      <c r="C3" s="128" t="s">
        <v>252</v>
      </c>
      <c r="D3" s="129" t="s">
        <v>273</v>
      </c>
      <c r="E3" s="130"/>
      <c r="F3" s="131" t="s">
        <v>257</v>
      </c>
      <c r="G3" s="131" t="s">
        <v>258</v>
      </c>
      <c r="H3" s="129" t="e">
        <f>"  "&amp;VLOOKUP('初期ﾃﾞｰﾀ'!$B$28,'定数表'!$A$2:$H$54,7,FALSE)</f>
        <v>#N/A</v>
      </c>
      <c r="I3" s="132"/>
      <c r="J3" s="133"/>
      <c r="K3" s="122"/>
      <c r="L3" s="128" t="s">
        <v>252</v>
      </c>
      <c r="M3" s="129" t="s">
        <v>273</v>
      </c>
      <c r="N3" s="130"/>
      <c r="O3" s="179" t="s">
        <v>268</v>
      </c>
      <c r="P3" s="131" t="s">
        <v>258</v>
      </c>
      <c r="Q3" s="129" t="e">
        <f>"  "&amp;VLOOKUP('初期ﾃﾞｰﾀ'!$B$28,'定数表'!$A$2:$H$54,7,FALSE)</f>
        <v>#N/A</v>
      </c>
      <c r="R3" s="132"/>
      <c r="S3" s="133"/>
    </row>
    <row r="4" spans="2:19" ht="27" customHeight="1">
      <c r="B4" s="134"/>
      <c r="C4" s="135" t="s">
        <v>253</v>
      </c>
      <c r="D4" s="136" t="s">
        <v>254</v>
      </c>
      <c r="E4" s="137" t="s">
        <v>259</v>
      </c>
      <c r="F4" s="138"/>
      <c r="G4" s="136" t="s">
        <v>254</v>
      </c>
      <c r="H4" s="137" t="s">
        <v>259</v>
      </c>
      <c r="I4" s="139"/>
      <c r="J4" s="133"/>
      <c r="K4" s="134"/>
      <c r="L4" s="135" t="s">
        <v>253</v>
      </c>
      <c r="M4" s="136" t="s">
        <v>254</v>
      </c>
      <c r="N4" s="137" t="s">
        <v>259</v>
      </c>
      <c r="O4" s="138"/>
      <c r="P4" s="136" t="s">
        <v>254</v>
      </c>
      <c r="Q4" s="137" t="s">
        <v>259</v>
      </c>
      <c r="R4" s="139"/>
      <c r="S4" s="133"/>
    </row>
    <row r="5" spans="2:19" ht="27" customHeight="1">
      <c r="B5" s="134"/>
      <c r="C5" s="140"/>
      <c r="D5" s="141"/>
      <c r="E5" s="150"/>
      <c r="F5" s="151"/>
      <c r="G5" s="141"/>
      <c r="H5" s="150"/>
      <c r="I5" s="154"/>
      <c r="J5" s="133"/>
      <c r="K5" s="134"/>
      <c r="L5" s="140"/>
      <c r="M5" s="180"/>
      <c r="N5" s="181"/>
      <c r="O5" s="182"/>
      <c r="P5" s="180"/>
      <c r="Q5" s="181"/>
      <c r="R5" s="183"/>
      <c r="S5" s="133"/>
    </row>
    <row r="6" spans="2:19" ht="27" customHeight="1">
      <c r="B6" s="134"/>
      <c r="C6" s="140">
        <f>IF('初期ﾃﾞｰﾀ'!D20="","",'初期ﾃﾞｰﾀ'!D20&amp;"."&amp;'初期ﾃﾞｰﾀ'!E20)</f>
      </c>
      <c r="D6" s="141"/>
      <c r="E6" s="150"/>
      <c r="F6" s="151"/>
      <c r="G6" s="141"/>
      <c r="H6" s="150"/>
      <c r="I6" s="154"/>
      <c r="J6" s="133"/>
      <c r="K6" s="134"/>
      <c r="L6" s="140">
        <f>IF('初期ﾃﾞｰﾀ'!D22="","",'初期ﾃﾞｰﾀ'!D22&amp;"."&amp;'初期ﾃﾞｰﾀ'!E22)</f>
      </c>
      <c r="M6" s="180"/>
      <c r="N6" s="181"/>
      <c r="O6" s="182"/>
      <c r="P6" s="180"/>
      <c r="Q6" s="181"/>
      <c r="R6" s="183"/>
      <c r="S6" s="133"/>
    </row>
    <row r="7" spans="2:19" ht="27" customHeight="1" thickBot="1">
      <c r="B7" s="134"/>
      <c r="C7" s="142"/>
      <c r="D7" s="143"/>
      <c r="E7" s="152"/>
      <c r="F7" s="153"/>
      <c r="G7" s="143"/>
      <c r="H7" s="152"/>
      <c r="I7" s="155"/>
      <c r="J7" s="133"/>
      <c r="K7" s="134"/>
      <c r="L7" s="142"/>
      <c r="M7" s="184"/>
      <c r="N7" s="185"/>
      <c r="O7" s="186"/>
      <c r="P7" s="184"/>
      <c r="Q7" s="185"/>
      <c r="R7" s="187"/>
      <c r="S7" s="133"/>
    </row>
    <row r="8" spans="2:19" ht="18" customHeight="1">
      <c r="B8" s="144"/>
      <c r="C8" s="145"/>
      <c r="D8" s="145"/>
      <c r="E8" s="145"/>
      <c r="F8" s="145"/>
      <c r="G8" s="145"/>
      <c r="H8" s="145"/>
      <c r="I8" s="145"/>
      <c r="J8" s="146"/>
      <c r="K8" s="144"/>
      <c r="L8" s="145"/>
      <c r="M8" s="145"/>
      <c r="N8" s="145"/>
      <c r="O8" s="145"/>
      <c r="P8" s="145"/>
      <c r="Q8" s="145"/>
      <c r="R8" s="145"/>
      <c r="S8" s="146"/>
    </row>
    <row r="9" spans="2:19" ht="18" customHeight="1" thickBot="1">
      <c r="B9" s="134"/>
      <c r="C9" s="147"/>
      <c r="D9" s="147"/>
      <c r="E9" s="147"/>
      <c r="F9" s="147"/>
      <c r="G9" s="147"/>
      <c r="H9" s="147"/>
      <c r="I9" s="147"/>
      <c r="J9" s="133"/>
      <c r="K9" s="134"/>
      <c r="L9" s="147"/>
      <c r="M9" s="147"/>
      <c r="N9" s="147"/>
      <c r="O9" s="147"/>
      <c r="P9" s="147"/>
      <c r="Q9" s="147"/>
      <c r="R9" s="147"/>
      <c r="S9" s="133"/>
    </row>
    <row r="10" spans="2:19" ht="27" customHeight="1">
      <c r="B10" s="134"/>
      <c r="C10" s="148" t="s">
        <v>252</v>
      </c>
      <c r="D10" s="129" t="s">
        <v>274</v>
      </c>
      <c r="E10" s="130"/>
      <c r="F10" s="131" t="s">
        <v>257</v>
      </c>
      <c r="G10" s="131" t="s">
        <v>258</v>
      </c>
      <c r="H10" s="129" t="e">
        <f>"  "&amp;VLOOKUP('初期ﾃﾞｰﾀ'!$B$28,'定数表'!$A$2:$H$54,7,FALSE)</f>
        <v>#N/A</v>
      </c>
      <c r="I10" s="132"/>
      <c r="J10" s="133"/>
      <c r="K10" s="134"/>
      <c r="L10" s="148" t="s">
        <v>252</v>
      </c>
      <c r="M10" s="129" t="s">
        <v>274</v>
      </c>
      <c r="N10" s="130"/>
      <c r="O10" s="179" t="s">
        <v>268</v>
      </c>
      <c r="P10" s="131" t="s">
        <v>258</v>
      </c>
      <c r="Q10" s="129" t="e">
        <f>"  "&amp;VLOOKUP('初期ﾃﾞｰﾀ'!$B$28,'定数表'!$A$2:$H$54,7,FALSE)</f>
        <v>#N/A</v>
      </c>
      <c r="R10" s="132"/>
      <c r="S10" s="133"/>
    </row>
    <row r="11" spans="2:19" ht="27" customHeight="1">
      <c r="B11" s="134"/>
      <c r="C11" s="135" t="s">
        <v>253</v>
      </c>
      <c r="D11" s="136" t="s">
        <v>254</v>
      </c>
      <c r="E11" s="137" t="s">
        <v>259</v>
      </c>
      <c r="F11" s="138"/>
      <c r="G11" s="136" t="s">
        <v>254</v>
      </c>
      <c r="H11" s="137" t="s">
        <v>259</v>
      </c>
      <c r="I11" s="139"/>
      <c r="J11" s="133"/>
      <c r="K11" s="134"/>
      <c r="L11" s="135" t="s">
        <v>253</v>
      </c>
      <c r="M11" s="136" t="s">
        <v>254</v>
      </c>
      <c r="N11" s="137" t="s">
        <v>259</v>
      </c>
      <c r="O11" s="138"/>
      <c r="P11" s="136" t="s">
        <v>254</v>
      </c>
      <c r="Q11" s="137" t="s">
        <v>259</v>
      </c>
      <c r="R11" s="139"/>
      <c r="S11" s="133"/>
    </row>
    <row r="12" spans="2:19" ht="27" customHeight="1">
      <c r="B12" s="134"/>
      <c r="C12" s="140"/>
      <c r="D12" s="141"/>
      <c r="E12" s="150"/>
      <c r="F12" s="151"/>
      <c r="G12" s="141"/>
      <c r="H12" s="150"/>
      <c r="I12" s="154"/>
      <c r="J12" s="133"/>
      <c r="K12" s="134"/>
      <c r="L12" s="140"/>
      <c r="M12" s="180"/>
      <c r="N12" s="181"/>
      <c r="O12" s="182"/>
      <c r="P12" s="180"/>
      <c r="Q12" s="181"/>
      <c r="R12" s="183"/>
      <c r="S12" s="133"/>
    </row>
    <row r="13" spans="2:19" ht="27" customHeight="1">
      <c r="B13" s="134"/>
      <c r="C13" s="140">
        <f>IF('初期ﾃﾞｰﾀ'!C21="","",'初期ﾃﾞｰﾀ'!C21&amp;":"&amp;'初期ﾃﾞｰﾀ'!D21&amp;"."&amp;'初期ﾃﾞｰﾀ'!E21)</f>
      </c>
      <c r="D13" s="141"/>
      <c r="E13" s="150"/>
      <c r="F13" s="151"/>
      <c r="G13" s="141"/>
      <c r="H13" s="150"/>
      <c r="I13" s="154"/>
      <c r="J13" s="133"/>
      <c r="K13" s="134"/>
      <c r="L13" s="140">
        <f>IF('初期ﾃﾞｰﾀ'!C23="","",'初期ﾃﾞｰﾀ'!C23&amp;":"&amp;'初期ﾃﾞｰﾀ'!D23&amp;"."&amp;'初期ﾃﾞｰﾀ'!E23)</f>
      </c>
      <c r="M13" s="180"/>
      <c r="N13" s="181"/>
      <c r="O13" s="182"/>
      <c r="P13" s="180"/>
      <c r="Q13" s="181"/>
      <c r="R13" s="183"/>
      <c r="S13" s="133"/>
    </row>
    <row r="14" spans="2:19" ht="27" customHeight="1" thickBot="1">
      <c r="B14" s="134"/>
      <c r="C14" s="142"/>
      <c r="D14" s="143"/>
      <c r="E14" s="152"/>
      <c r="F14" s="153"/>
      <c r="G14" s="143"/>
      <c r="H14" s="152"/>
      <c r="I14" s="155"/>
      <c r="J14" s="133"/>
      <c r="K14" s="134"/>
      <c r="L14" s="142"/>
      <c r="M14" s="184"/>
      <c r="N14" s="185"/>
      <c r="O14" s="186"/>
      <c r="P14" s="184"/>
      <c r="Q14" s="185"/>
      <c r="R14" s="187"/>
      <c r="S14" s="133"/>
    </row>
    <row r="15" spans="2:19" ht="18" customHeight="1">
      <c r="B15" s="144"/>
      <c r="C15" s="145"/>
      <c r="D15" s="145"/>
      <c r="E15" s="145"/>
      <c r="F15" s="145"/>
      <c r="G15" s="145"/>
      <c r="H15" s="145"/>
      <c r="I15" s="145"/>
      <c r="J15" s="146"/>
      <c r="K15" s="144"/>
      <c r="L15" s="145"/>
      <c r="M15" s="145"/>
      <c r="N15" s="145"/>
      <c r="O15" s="145"/>
      <c r="P15" s="145"/>
      <c r="Q15" s="145"/>
      <c r="R15" s="145"/>
      <c r="S15" s="146"/>
    </row>
    <row r="16" spans="2:19" ht="14.25"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24" spans="3:13" ht="14.25">
      <c r="C24" s="94"/>
      <c r="D24" s="94"/>
      <c r="E24" s="94"/>
      <c r="F24" s="95"/>
      <c r="G24" s="94"/>
      <c r="H24" s="94"/>
      <c r="I24" s="94"/>
      <c r="J24" s="149"/>
      <c r="K24" s="149"/>
      <c r="L24" s="149"/>
      <c r="M24" s="149"/>
    </row>
    <row r="25" spans="3:13" ht="30">
      <c r="C25" s="94"/>
      <c r="D25" s="96" t="s">
        <v>372</v>
      </c>
      <c r="E25" s="97"/>
      <c r="F25" s="95"/>
      <c r="G25" s="94"/>
      <c r="H25" s="94"/>
      <c r="I25" s="94"/>
      <c r="J25" s="149"/>
      <c r="K25" s="149"/>
      <c r="L25" s="149"/>
      <c r="M25" s="149"/>
    </row>
    <row r="26" spans="3:13" ht="14.25">
      <c r="C26" s="94"/>
      <c r="D26" s="98"/>
      <c r="E26" s="97"/>
      <c r="F26" s="95"/>
      <c r="G26" s="94"/>
      <c r="H26" s="94"/>
      <c r="I26" s="94"/>
      <c r="J26" s="149"/>
      <c r="K26" s="149"/>
      <c r="L26" s="149"/>
      <c r="M26" s="149"/>
    </row>
    <row r="27" spans="3:13" ht="30">
      <c r="C27" s="94"/>
      <c r="D27" s="96" t="s">
        <v>193</v>
      </c>
      <c r="E27" s="97"/>
      <c r="F27" s="95"/>
      <c r="G27" s="94"/>
      <c r="H27" s="94"/>
      <c r="I27" s="94"/>
      <c r="J27" s="149"/>
      <c r="K27" s="149"/>
      <c r="L27" s="149"/>
      <c r="M27" s="149"/>
    </row>
    <row r="28" spans="3:13" ht="14.25">
      <c r="C28" s="94"/>
      <c r="D28" s="94"/>
      <c r="E28" s="94"/>
      <c r="F28" s="95"/>
      <c r="G28" s="94"/>
      <c r="H28" s="94"/>
      <c r="I28" s="94"/>
      <c r="J28" s="149"/>
      <c r="K28" s="149"/>
      <c r="L28" s="149"/>
      <c r="M28" s="149"/>
    </row>
  </sheetData>
  <sheetProtection/>
  <printOptions/>
  <pageMargins left="0.5905511811023623" right="0.5905511811023623" top="0.7874015748031497" bottom="0.7874015748031497" header="0.5118110236220472" footer="0.5118110236220472"/>
  <pageSetup horizontalDpi="360" verticalDpi="36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4:U64"/>
  <sheetViews>
    <sheetView showGridLines="0" zoomScale="95" zoomScaleNormal="95" zoomScalePageLayoutView="0" workbookViewId="0" topLeftCell="A1">
      <selection activeCell="A23" sqref="A23"/>
    </sheetView>
  </sheetViews>
  <sheetFormatPr defaultColWidth="8.796875" defaultRowHeight="15"/>
  <cols>
    <col min="1" max="1" width="2.69921875" style="0" customWidth="1"/>
    <col min="2" max="2" width="5.19921875" style="0" bestFit="1" customWidth="1"/>
    <col min="3" max="4" width="9.5" style="0" bestFit="1" customWidth="1"/>
    <col min="5" max="5" width="5.19921875" style="0" bestFit="1" customWidth="1"/>
    <col min="6" max="7" width="9.5" style="0" bestFit="1" customWidth="1"/>
    <col min="8" max="8" width="4.69921875" style="0" customWidth="1"/>
    <col min="9" max="9" width="5.19921875" style="0" bestFit="1" customWidth="1"/>
    <col min="10" max="11" width="9.5" style="0" bestFit="1" customWidth="1"/>
    <col min="12" max="12" width="5.19921875" style="0" bestFit="1" customWidth="1"/>
    <col min="13" max="14" width="9.5" style="0" bestFit="1" customWidth="1"/>
    <col min="15" max="15" width="4.69921875" style="0" customWidth="1"/>
    <col min="16" max="16" width="5.19921875" style="0" bestFit="1" customWidth="1"/>
    <col min="17" max="18" width="9.5" style="0" bestFit="1" customWidth="1"/>
    <col min="19" max="19" width="5.19921875" style="0" bestFit="1" customWidth="1"/>
    <col min="20" max="21" width="9.5" style="0" bestFit="1" customWidth="1"/>
  </cols>
  <sheetData>
    <row r="4" spans="3:20" ht="15.75" customHeight="1">
      <c r="C4" t="s">
        <v>335</v>
      </c>
      <c r="F4" t="s">
        <v>336</v>
      </c>
      <c r="J4" t="s">
        <v>337</v>
      </c>
      <c r="M4" t="s">
        <v>338</v>
      </c>
      <c r="Q4" t="s">
        <v>345</v>
      </c>
      <c r="T4" t="s">
        <v>346</v>
      </c>
    </row>
    <row r="5" spans="2:21" ht="15.75" customHeight="1">
      <c r="B5" s="358" t="s">
        <v>8</v>
      </c>
      <c r="C5" s="359" t="s">
        <v>246</v>
      </c>
      <c r="D5" s="359" t="s">
        <v>245</v>
      </c>
      <c r="E5" s="358" t="s">
        <v>8</v>
      </c>
      <c r="F5" s="359" t="s">
        <v>247</v>
      </c>
      <c r="G5" s="359" t="s">
        <v>245</v>
      </c>
      <c r="H5" s="36"/>
      <c r="I5" s="358" t="s">
        <v>8</v>
      </c>
      <c r="J5" s="359" t="s">
        <v>246</v>
      </c>
      <c r="K5" s="359" t="s">
        <v>245</v>
      </c>
      <c r="L5" s="358" t="s">
        <v>8</v>
      </c>
      <c r="M5" s="359" t="s">
        <v>247</v>
      </c>
      <c r="N5" s="359" t="s">
        <v>245</v>
      </c>
      <c r="P5" s="358" t="s">
        <v>8</v>
      </c>
      <c r="Q5" s="359" t="s">
        <v>246</v>
      </c>
      <c r="R5" s="359" t="s">
        <v>245</v>
      </c>
      <c r="S5" s="358" t="s">
        <v>8</v>
      </c>
      <c r="T5" s="359" t="s">
        <v>247</v>
      </c>
      <c r="U5" s="359" t="s">
        <v>245</v>
      </c>
    </row>
    <row r="6" spans="1:21" ht="15.75" customHeight="1">
      <c r="A6">
        <v>1</v>
      </c>
      <c r="B6" s="360">
        <v>1</v>
      </c>
      <c r="C6" s="361" t="s">
        <v>227</v>
      </c>
      <c r="D6" s="362" t="s">
        <v>16</v>
      </c>
      <c r="E6" s="360">
        <v>1</v>
      </c>
      <c r="F6" s="361" t="s">
        <v>227</v>
      </c>
      <c r="G6" s="362" t="s">
        <v>16</v>
      </c>
      <c r="H6" s="107"/>
      <c r="I6" s="360">
        <v>1</v>
      </c>
      <c r="J6" s="361" t="s">
        <v>227</v>
      </c>
      <c r="K6" s="362" t="s">
        <v>16</v>
      </c>
      <c r="L6" s="360">
        <v>1</v>
      </c>
      <c r="M6" s="361" t="s">
        <v>227</v>
      </c>
      <c r="N6" s="362" t="s">
        <v>16</v>
      </c>
      <c r="P6" s="360">
        <v>1</v>
      </c>
      <c r="Q6" s="361" t="s">
        <v>227</v>
      </c>
      <c r="R6" s="362" t="s">
        <v>16</v>
      </c>
      <c r="S6" s="360">
        <v>1</v>
      </c>
      <c r="T6" s="361" t="s">
        <v>227</v>
      </c>
      <c r="U6" s="362" t="s">
        <v>16</v>
      </c>
    </row>
    <row r="7" spans="1:21" ht="15.75" customHeight="1">
      <c r="A7">
        <v>2</v>
      </c>
      <c r="B7" s="360">
        <v>2</v>
      </c>
      <c r="C7" s="361" t="s">
        <v>228</v>
      </c>
      <c r="D7" s="362" t="s">
        <v>17</v>
      </c>
      <c r="E7" s="360">
        <v>2</v>
      </c>
      <c r="F7" s="361" t="s">
        <v>228</v>
      </c>
      <c r="G7" s="362" t="s">
        <v>17</v>
      </c>
      <c r="H7" s="107"/>
      <c r="I7" s="360">
        <v>2</v>
      </c>
      <c r="J7" s="361" t="s">
        <v>228</v>
      </c>
      <c r="K7" s="362" t="s">
        <v>17</v>
      </c>
      <c r="L7" s="360">
        <v>2</v>
      </c>
      <c r="M7" s="361" t="s">
        <v>228</v>
      </c>
      <c r="N7" s="362" t="s">
        <v>17</v>
      </c>
      <c r="P7" s="360">
        <v>2</v>
      </c>
      <c r="Q7" s="361" t="s">
        <v>228</v>
      </c>
      <c r="R7" s="362" t="s">
        <v>17</v>
      </c>
      <c r="S7" s="360">
        <v>2</v>
      </c>
      <c r="T7" s="361" t="s">
        <v>228</v>
      </c>
      <c r="U7" s="362" t="s">
        <v>17</v>
      </c>
    </row>
    <row r="8" spans="1:21" ht="15.75" customHeight="1">
      <c r="A8">
        <v>3</v>
      </c>
      <c r="B8" s="360">
        <v>3</v>
      </c>
      <c r="C8" s="361" t="s">
        <v>229</v>
      </c>
      <c r="D8" s="362" t="s">
        <v>18</v>
      </c>
      <c r="E8" s="360">
        <v>3</v>
      </c>
      <c r="F8" s="361" t="s">
        <v>229</v>
      </c>
      <c r="G8" s="362" t="s">
        <v>18</v>
      </c>
      <c r="H8" s="107"/>
      <c r="I8" s="360">
        <v>3</v>
      </c>
      <c r="J8" s="361" t="s">
        <v>229</v>
      </c>
      <c r="K8" s="362" t="s">
        <v>18</v>
      </c>
      <c r="L8" s="360">
        <v>3</v>
      </c>
      <c r="M8" s="361" t="s">
        <v>229</v>
      </c>
      <c r="N8" s="362" t="s">
        <v>18</v>
      </c>
      <c r="P8" s="360">
        <v>3</v>
      </c>
      <c r="Q8" s="361" t="s">
        <v>229</v>
      </c>
      <c r="R8" s="362" t="s">
        <v>18</v>
      </c>
      <c r="S8" s="360">
        <v>3</v>
      </c>
      <c r="T8" s="361" t="s">
        <v>229</v>
      </c>
      <c r="U8" s="362" t="s">
        <v>18</v>
      </c>
    </row>
    <row r="9" spans="1:21" ht="15.75" customHeight="1">
      <c r="A9">
        <v>4</v>
      </c>
      <c r="B9" s="360">
        <v>4</v>
      </c>
      <c r="C9" s="361" t="s">
        <v>230</v>
      </c>
      <c r="D9" s="362" t="s">
        <v>19</v>
      </c>
      <c r="E9" s="360">
        <v>4</v>
      </c>
      <c r="F9" s="361" t="s">
        <v>230</v>
      </c>
      <c r="G9" s="362" t="s">
        <v>19</v>
      </c>
      <c r="H9" s="107"/>
      <c r="I9" s="360">
        <v>4</v>
      </c>
      <c r="J9" s="361" t="s">
        <v>230</v>
      </c>
      <c r="K9" s="362" t="s">
        <v>19</v>
      </c>
      <c r="L9" s="360">
        <v>4</v>
      </c>
      <c r="M9" s="361" t="s">
        <v>230</v>
      </c>
      <c r="N9" s="362" t="s">
        <v>19</v>
      </c>
      <c r="P9" s="360">
        <v>4</v>
      </c>
      <c r="Q9" s="361" t="s">
        <v>230</v>
      </c>
      <c r="R9" s="362" t="s">
        <v>19</v>
      </c>
      <c r="S9" s="360">
        <v>4</v>
      </c>
      <c r="T9" s="361" t="s">
        <v>230</v>
      </c>
      <c r="U9" s="362" t="s">
        <v>19</v>
      </c>
    </row>
    <row r="10" spans="1:21" ht="15.75" customHeight="1">
      <c r="A10">
        <v>5</v>
      </c>
      <c r="B10" s="360">
        <v>5</v>
      </c>
      <c r="C10" s="361" t="s">
        <v>231</v>
      </c>
      <c r="D10" s="362" t="s">
        <v>20</v>
      </c>
      <c r="E10" s="360">
        <v>5</v>
      </c>
      <c r="F10" s="361" t="s">
        <v>231</v>
      </c>
      <c r="G10" s="362" t="s">
        <v>20</v>
      </c>
      <c r="H10" s="107"/>
      <c r="I10" s="360">
        <v>5</v>
      </c>
      <c r="J10" s="361" t="s">
        <v>231</v>
      </c>
      <c r="K10" s="362" t="s">
        <v>20</v>
      </c>
      <c r="L10" s="360">
        <v>5</v>
      </c>
      <c r="M10" s="361" t="s">
        <v>231</v>
      </c>
      <c r="N10" s="362" t="s">
        <v>20</v>
      </c>
      <c r="P10" s="360">
        <v>5</v>
      </c>
      <c r="Q10" s="361" t="s">
        <v>231</v>
      </c>
      <c r="R10" s="362" t="s">
        <v>20</v>
      </c>
      <c r="S10" s="360">
        <v>5</v>
      </c>
      <c r="T10" s="361" t="s">
        <v>231</v>
      </c>
      <c r="U10" s="362" t="s">
        <v>20</v>
      </c>
    </row>
    <row r="11" spans="1:21" ht="15.75" customHeight="1">
      <c r="A11">
        <v>6</v>
      </c>
      <c r="B11" s="360">
        <v>7</v>
      </c>
      <c r="C11" s="361" t="s">
        <v>233</v>
      </c>
      <c r="D11" s="362" t="s">
        <v>21</v>
      </c>
      <c r="E11" s="360">
        <v>6</v>
      </c>
      <c r="F11" s="361" t="s">
        <v>232</v>
      </c>
      <c r="G11" s="362" t="s">
        <v>34</v>
      </c>
      <c r="H11" s="107"/>
      <c r="I11" s="360">
        <v>7</v>
      </c>
      <c r="J11" s="361" t="s">
        <v>233</v>
      </c>
      <c r="K11" s="362" t="s">
        <v>21</v>
      </c>
      <c r="L11" s="360">
        <v>6</v>
      </c>
      <c r="M11" s="361" t="s">
        <v>232</v>
      </c>
      <c r="N11" s="362" t="s">
        <v>34</v>
      </c>
      <c r="P11" s="360">
        <v>7</v>
      </c>
      <c r="Q11" s="361" t="s">
        <v>233</v>
      </c>
      <c r="R11" s="362" t="s">
        <v>21</v>
      </c>
      <c r="S11" s="360">
        <v>6</v>
      </c>
      <c r="T11" s="361" t="s">
        <v>232</v>
      </c>
      <c r="U11" s="362" t="s">
        <v>34</v>
      </c>
    </row>
    <row r="12" spans="1:21" ht="15.75" customHeight="1">
      <c r="A12">
        <v>7</v>
      </c>
      <c r="B12" s="360">
        <v>9</v>
      </c>
      <c r="C12" s="361" t="s">
        <v>235</v>
      </c>
      <c r="D12" s="362" t="s">
        <v>23</v>
      </c>
      <c r="E12" s="360">
        <v>8</v>
      </c>
      <c r="F12" s="361" t="s">
        <v>234</v>
      </c>
      <c r="G12" s="362" t="s">
        <v>35</v>
      </c>
      <c r="H12" s="107"/>
      <c r="I12" s="360">
        <v>9</v>
      </c>
      <c r="J12" s="361" t="s">
        <v>235</v>
      </c>
      <c r="K12" s="362" t="s">
        <v>23</v>
      </c>
      <c r="L12" s="360">
        <v>8</v>
      </c>
      <c r="M12" s="361" t="s">
        <v>234</v>
      </c>
      <c r="N12" s="362" t="s">
        <v>35</v>
      </c>
      <c r="P12" s="360">
        <v>9</v>
      </c>
      <c r="Q12" s="361" t="s">
        <v>235</v>
      </c>
      <c r="R12" s="362" t="s">
        <v>23</v>
      </c>
      <c r="S12" s="360">
        <v>8</v>
      </c>
      <c r="T12" s="361" t="s">
        <v>234</v>
      </c>
      <c r="U12" s="362" t="s">
        <v>35</v>
      </c>
    </row>
    <row r="13" spans="1:21" ht="15.75" customHeight="1">
      <c r="A13">
        <v>8</v>
      </c>
      <c r="B13" s="360">
        <v>10</v>
      </c>
      <c r="C13" s="361" t="s">
        <v>269</v>
      </c>
      <c r="D13" s="362" t="s">
        <v>24</v>
      </c>
      <c r="E13" s="360">
        <v>11</v>
      </c>
      <c r="F13" s="361" t="s">
        <v>269</v>
      </c>
      <c r="G13" s="362" t="s">
        <v>249</v>
      </c>
      <c r="H13" s="107"/>
      <c r="I13" s="360">
        <v>10</v>
      </c>
      <c r="J13" s="361" t="s">
        <v>269</v>
      </c>
      <c r="K13" s="362" t="s">
        <v>24</v>
      </c>
      <c r="L13" s="360">
        <v>11</v>
      </c>
      <c r="M13" s="361" t="s">
        <v>269</v>
      </c>
      <c r="N13" s="362" t="s">
        <v>249</v>
      </c>
      <c r="P13" s="360">
        <v>10</v>
      </c>
      <c r="Q13" s="361" t="s">
        <v>269</v>
      </c>
      <c r="R13" s="362" t="s">
        <v>24</v>
      </c>
      <c r="S13" s="360">
        <v>11</v>
      </c>
      <c r="T13" s="361" t="s">
        <v>269</v>
      </c>
      <c r="U13" s="362" t="s">
        <v>249</v>
      </c>
    </row>
    <row r="14" spans="1:21" ht="15.75" customHeight="1">
      <c r="A14">
        <v>9</v>
      </c>
      <c r="B14" s="360">
        <v>12</v>
      </c>
      <c r="C14" s="361" t="s">
        <v>236</v>
      </c>
      <c r="D14" s="362" t="s">
        <v>22</v>
      </c>
      <c r="E14" s="360">
        <v>13</v>
      </c>
      <c r="F14" s="361" t="s">
        <v>237</v>
      </c>
      <c r="G14" s="362" t="s">
        <v>226</v>
      </c>
      <c r="H14" s="107"/>
      <c r="I14" s="360">
        <v>12</v>
      </c>
      <c r="J14" s="361" t="s">
        <v>236</v>
      </c>
      <c r="K14" s="362" t="s">
        <v>22</v>
      </c>
      <c r="L14" s="360">
        <v>13</v>
      </c>
      <c r="M14" s="361" t="s">
        <v>237</v>
      </c>
      <c r="N14" s="362" t="s">
        <v>226</v>
      </c>
      <c r="P14" s="360">
        <v>12</v>
      </c>
      <c r="Q14" s="361" t="s">
        <v>236</v>
      </c>
      <c r="R14" s="362" t="s">
        <v>22</v>
      </c>
      <c r="S14" s="360">
        <v>13</v>
      </c>
      <c r="T14" s="361" t="s">
        <v>237</v>
      </c>
      <c r="U14" s="362" t="s">
        <v>226</v>
      </c>
    </row>
    <row r="15" spans="1:21" ht="15.75" customHeight="1">
      <c r="A15">
        <v>10</v>
      </c>
      <c r="B15" s="360">
        <v>14</v>
      </c>
      <c r="C15" s="361" t="s">
        <v>237</v>
      </c>
      <c r="D15" s="362" t="s">
        <v>226</v>
      </c>
      <c r="E15" s="360">
        <v>17</v>
      </c>
      <c r="F15" s="360" t="s">
        <v>218</v>
      </c>
      <c r="G15" s="362" t="s">
        <v>26</v>
      </c>
      <c r="H15" s="107"/>
      <c r="I15" s="360">
        <v>14</v>
      </c>
      <c r="J15" s="361" t="s">
        <v>237</v>
      </c>
      <c r="K15" s="362" t="s">
        <v>226</v>
      </c>
      <c r="L15" s="360">
        <v>17</v>
      </c>
      <c r="M15" s="360" t="s">
        <v>218</v>
      </c>
      <c r="N15" s="362" t="s">
        <v>26</v>
      </c>
      <c r="P15" s="360">
        <v>14</v>
      </c>
      <c r="Q15" s="361" t="s">
        <v>237</v>
      </c>
      <c r="R15" s="362" t="s">
        <v>226</v>
      </c>
      <c r="S15" s="360">
        <v>17</v>
      </c>
      <c r="T15" s="360" t="s">
        <v>218</v>
      </c>
      <c r="U15" s="362" t="s">
        <v>26</v>
      </c>
    </row>
    <row r="16" spans="1:21" ht="15.75" customHeight="1">
      <c r="A16">
        <v>11</v>
      </c>
      <c r="B16" s="360">
        <v>17</v>
      </c>
      <c r="C16" s="360" t="s">
        <v>218</v>
      </c>
      <c r="D16" s="362" t="s">
        <v>26</v>
      </c>
      <c r="E16" s="360">
        <v>19</v>
      </c>
      <c r="F16" s="360" t="s">
        <v>220</v>
      </c>
      <c r="G16" s="362" t="s">
        <v>25</v>
      </c>
      <c r="H16" s="107"/>
      <c r="I16" s="360">
        <v>17</v>
      </c>
      <c r="J16" s="360" t="s">
        <v>218</v>
      </c>
      <c r="K16" s="362" t="s">
        <v>26</v>
      </c>
      <c r="L16" s="360">
        <v>30</v>
      </c>
      <c r="M16" s="359" t="s">
        <v>452</v>
      </c>
      <c r="N16" s="362" t="s">
        <v>455</v>
      </c>
      <c r="P16" s="360">
        <v>17</v>
      </c>
      <c r="Q16" s="360" t="s">
        <v>218</v>
      </c>
      <c r="R16" s="362" t="s">
        <v>26</v>
      </c>
      <c r="S16" s="360">
        <v>19</v>
      </c>
      <c r="T16" s="360" t="s">
        <v>220</v>
      </c>
      <c r="U16" s="362" t="s">
        <v>25</v>
      </c>
    </row>
    <row r="17" spans="1:21" ht="15.75" customHeight="1">
      <c r="A17">
        <v>12</v>
      </c>
      <c r="B17" s="360">
        <v>18</v>
      </c>
      <c r="C17" s="360" t="s">
        <v>219</v>
      </c>
      <c r="D17" s="362" t="s">
        <v>28</v>
      </c>
      <c r="E17" s="360">
        <v>25</v>
      </c>
      <c r="F17" s="360" t="s">
        <v>270</v>
      </c>
      <c r="G17" s="362" t="s">
        <v>36</v>
      </c>
      <c r="H17" s="107"/>
      <c r="I17" s="360">
        <v>18</v>
      </c>
      <c r="J17" s="360" t="s">
        <v>219</v>
      </c>
      <c r="K17" s="362" t="s">
        <v>28</v>
      </c>
      <c r="L17" s="360">
        <v>19</v>
      </c>
      <c r="M17" s="360" t="s">
        <v>220</v>
      </c>
      <c r="N17" s="362" t="s">
        <v>25</v>
      </c>
      <c r="P17" s="360">
        <v>18</v>
      </c>
      <c r="Q17" s="360" t="s">
        <v>219</v>
      </c>
      <c r="R17" s="362" t="s">
        <v>28</v>
      </c>
      <c r="S17" s="360">
        <v>25</v>
      </c>
      <c r="T17" s="360" t="s">
        <v>270</v>
      </c>
      <c r="U17" s="362" t="s">
        <v>36</v>
      </c>
    </row>
    <row r="18" spans="1:21" ht="15.75" customHeight="1">
      <c r="A18">
        <v>13</v>
      </c>
      <c r="B18" s="360">
        <v>19</v>
      </c>
      <c r="C18" s="360" t="s">
        <v>220</v>
      </c>
      <c r="D18" s="362" t="s">
        <v>25</v>
      </c>
      <c r="E18" s="360">
        <v>26</v>
      </c>
      <c r="F18" s="360" t="s">
        <v>271</v>
      </c>
      <c r="G18" s="362" t="s">
        <v>37</v>
      </c>
      <c r="H18" s="107"/>
      <c r="I18" s="360">
        <v>19</v>
      </c>
      <c r="J18" s="360" t="s">
        <v>220</v>
      </c>
      <c r="K18" s="362" t="s">
        <v>25</v>
      </c>
      <c r="L18" s="360">
        <v>31</v>
      </c>
      <c r="M18" s="359" t="s">
        <v>453</v>
      </c>
      <c r="N18" s="362" t="s">
        <v>456</v>
      </c>
      <c r="P18" s="360">
        <v>19</v>
      </c>
      <c r="Q18" s="360" t="s">
        <v>220</v>
      </c>
      <c r="R18" s="362" t="s">
        <v>25</v>
      </c>
      <c r="S18" s="360">
        <v>26</v>
      </c>
      <c r="T18" s="360" t="s">
        <v>271</v>
      </c>
      <c r="U18" s="362" t="s">
        <v>37</v>
      </c>
    </row>
    <row r="19" spans="1:21" ht="15.75" customHeight="1">
      <c r="A19">
        <v>14</v>
      </c>
      <c r="B19" s="360">
        <v>20</v>
      </c>
      <c r="C19" s="360" t="s">
        <v>221</v>
      </c>
      <c r="D19" s="362" t="s">
        <v>27</v>
      </c>
      <c r="E19" s="360">
        <v>27</v>
      </c>
      <c r="F19" s="360" t="s">
        <v>272</v>
      </c>
      <c r="G19" s="362" t="s">
        <v>38</v>
      </c>
      <c r="H19" s="107"/>
      <c r="I19" s="360">
        <v>20</v>
      </c>
      <c r="J19" s="360" t="s">
        <v>221</v>
      </c>
      <c r="K19" s="362" t="s">
        <v>27</v>
      </c>
      <c r="L19" s="360">
        <v>25</v>
      </c>
      <c r="M19" s="360" t="s">
        <v>270</v>
      </c>
      <c r="N19" s="362" t="s">
        <v>36</v>
      </c>
      <c r="P19" s="360">
        <v>20</v>
      </c>
      <c r="Q19" s="360" t="s">
        <v>221</v>
      </c>
      <c r="R19" s="362" t="s">
        <v>27</v>
      </c>
      <c r="S19" s="360">
        <v>27</v>
      </c>
      <c r="T19" s="360" t="s">
        <v>272</v>
      </c>
      <c r="U19" s="362" t="s">
        <v>38</v>
      </c>
    </row>
    <row r="20" spans="1:21" ht="15.75" customHeight="1">
      <c r="A20">
        <v>15</v>
      </c>
      <c r="B20" s="360">
        <v>21</v>
      </c>
      <c r="C20" s="360" t="s">
        <v>270</v>
      </c>
      <c r="D20" s="362" t="s">
        <v>29</v>
      </c>
      <c r="E20" s="360">
        <v>28</v>
      </c>
      <c r="F20" s="360" t="s">
        <v>291</v>
      </c>
      <c r="G20" s="362" t="s">
        <v>240</v>
      </c>
      <c r="H20" s="107"/>
      <c r="I20" s="360">
        <v>21</v>
      </c>
      <c r="J20" s="360" t="s">
        <v>270</v>
      </c>
      <c r="K20" s="362" t="s">
        <v>29</v>
      </c>
      <c r="L20" s="360">
        <v>26</v>
      </c>
      <c r="M20" s="360" t="s">
        <v>271</v>
      </c>
      <c r="N20" s="362" t="s">
        <v>37</v>
      </c>
      <c r="P20" s="360">
        <v>21</v>
      </c>
      <c r="Q20" s="360" t="s">
        <v>270</v>
      </c>
      <c r="R20" s="362" t="s">
        <v>29</v>
      </c>
      <c r="S20" s="360">
        <v>28</v>
      </c>
      <c r="T20" s="360" t="s">
        <v>291</v>
      </c>
      <c r="U20" s="362" t="s">
        <v>240</v>
      </c>
    </row>
    <row r="21" spans="1:21" ht="15.75" customHeight="1">
      <c r="A21">
        <v>16</v>
      </c>
      <c r="B21" s="360">
        <v>22</v>
      </c>
      <c r="C21" s="360" t="s">
        <v>271</v>
      </c>
      <c r="D21" s="362" t="s">
        <v>30</v>
      </c>
      <c r="E21" s="360">
        <v>36</v>
      </c>
      <c r="F21" s="359" t="s">
        <v>452</v>
      </c>
      <c r="G21" s="362" t="s">
        <v>464</v>
      </c>
      <c r="H21" s="107"/>
      <c r="I21" s="360">
        <v>22</v>
      </c>
      <c r="J21" s="360" t="s">
        <v>271</v>
      </c>
      <c r="K21" s="362" t="s">
        <v>30</v>
      </c>
      <c r="L21" s="360">
        <v>32</v>
      </c>
      <c r="M21" s="359" t="s">
        <v>454</v>
      </c>
      <c r="N21" s="362" t="s">
        <v>457</v>
      </c>
      <c r="P21" s="360">
        <v>22</v>
      </c>
      <c r="Q21" s="360" t="s">
        <v>271</v>
      </c>
      <c r="R21" s="362" t="s">
        <v>30</v>
      </c>
      <c r="S21" s="15"/>
      <c r="T21" s="36"/>
      <c r="U21" s="107"/>
    </row>
    <row r="22" spans="1:21" ht="15.75" customHeight="1">
      <c r="A22">
        <v>17</v>
      </c>
      <c r="B22" s="360">
        <v>23</v>
      </c>
      <c r="C22" s="360" t="s">
        <v>31</v>
      </c>
      <c r="D22" s="362" t="s">
        <v>32</v>
      </c>
      <c r="E22" s="360">
        <v>37</v>
      </c>
      <c r="F22" s="359" t="s">
        <v>453</v>
      </c>
      <c r="G22" s="362" t="s">
        <v>465</v>
      </c>
      <c r="H22" s="107"/>
      <c r="I22" s="360">
        <v>23</v>
      </c>
      <c r="J22" s="360" t="s">
        <v>31</v>
      </c>
      <c r="K22" s="362" t="s">
        <v>32</v>
      </c>
      <c r="L22" s="360">
        <v>27</v>
      </c>
      <c r="M22" s="360" t="s">
        <v>272</v>
      </c>
      <c r="N22" s="362" t="s">
        <v>38</v>
      </c>
      <c r="P22" s="360">
        <v>23</v>
      </c>
      <c r="Q22" s="360" t="s">
        <v>31</v>
      </c>
      <c r="R22" s="362" t="s">
        <v>32</v>
      </c>
      <c r="S22" s="15"/>
      <c r="T22" s="36"/>
      <c r="U22" s="107"/>
    </row>
    <row r="23" spans="1:21" ht="15.75" customHeight="1">
      <c r="A23">
        <v>18</v>
      </c>
      <c r="B23" s="360">
        <v>24</v>
      </c>
      <c r="C23" s="360" t="s">
        <v>272</v>
      </c>
      <c r="D23" s="362" t="s">
        <v>33</v>
      </c>
      <c r="E23" s="360">
        <v>38</v>
      </c>
      <c r="F23" s="359" t="s">
        <v>454</v>
      </c>
      <c r="G23" s="362" t="s">
        <v>466</v>
      </c>
      <c r="H23" s="107"/>
      <c r="I23" s="360">
        <v>24</v>
      </c>
      <c r="J23" s="360" t="s">
        <v>272</v>
      </c>
      <c r="K23" s="362" t="s">
        <v>33</v>
      </c>
      <c r="L23" s="360">
        <v>28</v>
      </c>
      <c r="M23" s="360" t="s">
        <v>291</v>
      </c>
      <c r="N23" s="362" t="s">
        <v>240</v>
      </c>
      <c r="P23" s="360">
        <v>24</v>
      </c>
      <c r="Q23" s="360" t="s">
        <v>272</v>
      </c>
      <c r="R23" s="362" t="s">
        <v>33</v>
      </c>
      <c r="S23" s="15"/>
      <c r="T23" s="15"/>
      <c r="U23" s="107"/>
    </row>
    <row r="24" spans="1:21" ht="15.75" customHeight="1">
      <c r="A24">
        <v>19</v>
      </c>
      <c r="B24" s="360">
        <v>29</v>
      </c>
      <c r="C24" s="360" t="s">
        <v>292</v>
      </c>
      <c r="D24" s="362" t="s">
        <v>241</v>
      </c>
      <c r="E24" s="15"/>
      <c r="F24" s="15"/>
      <c r="G24" s="107"/>
      <c r="H24" s="107"/>
      <c r="I24" s="360">
        <v>29</v>
      </c>
      <c r="J24" s="360" t="s">
        <v>292</v>
      </c>
      <c r="K24" s="362" t="s">
        <v>241</v>
      </c>
      <c r="L24" s="360">
        <v>33</v>
      </c>
      <c r="M24" s="359" t="s">
        <v>307</v>
      </c>
      <c r="N24" s="362" t="s">
        <v>310</v>
      </c>
      <c r="P24" s="360">
        <v>29</v>
      </c>
      <c r="Q24" s="360" t="s">
        <v>292</v>
      </c>
      <c r="R24" s="362" t="s">
        <v>241</v>
      </c>
      <c r="S24" s="15"/>
      <c r="T24" s="15"/>
      <c r="U24" s="107"/>
    </row>
    <row r="25" spans="1:14" ht="15.75" customHeight="1">
      <c r="A25">
        <v>20</v>
      </c>
      <c r="B25" s="15"/>
      <c r="C25" s="36"/>
      <c r="D25" s="107"/>
      <c r="E25" s="15"/>
      <c r="F25" s="15"/>
      <c r="G25" s="107"/>
      <c r="H25" s="107"/>
      <c r="I25" s="360">
        <v>33</v>
      </c>
      <c r="J25" s="359" t="s">
        <v>307</v>
      </c>
      <c r="K25" s="362" t="s">
        <v>310</v>
      </c>
      <c r="L25" s="360">
        <v>34</v>
      </c>
      <c r="M25" s="359" t="s">
        <v>308</v>
      </c>
      <c r="N25" s="362" t="s">
        <v>311</v>
      </c>
    </row>
    <row r="26" spans="1:14" ht="15">
      <c r="A26">
        <v>21</v>
      </c>
      <c r="B26" s="15"/>
      <c r="C26" s="36"/>
      <c r="D26" s="107"/>
      <c r="E26" s="15"/>
      <c r="F26" s="15"/>
      <c r="G26" s="107"/>
      <c r="H26" s="107"/>
      <c r="I26" s="360">
        <v>35</v>
      </c>
      <c r="J26" s="359" t="s">
        <v>308</v>
      </c>
      <c r="K26" s="362" t="s">
        <v>311</v>
      </c>
      <c r="L26" s="472"/>
      <c r="M26" s="473"/>
      <c r="N26" s="474"/>
    </row>
    <row r="27" spans="12:14" ht="15">
      <c r="L27" s="12"/>
      <c r="M27" s="349"/>
      <c r="N27" s="475"/>
    </row>
    <row r="40" spans="3:6" ht="14.25">
      <c r="C40" t="s">
        <v>366</v>
      </c>
      <c r="F40" t="s">
        <v>458</v>
      </c>
    </row>
    <row r="41" spans="2:7" ht="14.25">
      <c r="B41" s="358" t="s">
        <v>8</v>
      </c>
      <c r="C41" s="359" t="s">
        <v>246</v>
      </c>
      <c r="D41" s="359" t="s">
        <v>245</v>
      </c>
      <c r="E41" s="358" t="s">
        <v>8</v>
      </c>
      <c r="F41" s="359" t="s">
        <v>247</v>
      </c>
      <c r="G41" s="359" t="s">
        <v>245</v>
      </c>
    </row>
    <row r="42" spans="1:7" ht="15">
      <c r="A42">
        <v>1</v>
      </c>
      <c r="B42" s="360">
        <v>1</v>
      </c>
      <c r="C42" s="361" t="s">
        <v>227</v>
      </c>
      <c r="D42" s="362" t="s">
        <v>16</v>
      </c>
      <c r="E42" s="360">
        <v>1</v>
      </c>
      <c r="F42" s="361" t="s">
        <v>227</v>
      </c>
      <c r="G42" s="362" t="s">
        <v>16</v>
      </c>
    </row>
    <row r="43" spans="1:7" ht="15">
      <c r="A43">
        <v>2</v>
      </c>
      <c r="B43" s="360">
        <v>2</v>
      </c>
      <c r="C43" s="361" t="s">
        <v>228</v>
      </c>
      <c r="D43" s="362" t="s">
        <v>17</v>
      </c>
      <c r="E43" s="360">
        <v>2</v>
      </c>
      <c r="F43" s="361" t="s">
        <v>228</v>
      </c>
      <c r="G43" s="362" t="s">
        <v>17</v>
      </c>
    </row>
    <row r="44" spans="1:7" ht="15">
      <c r="A44">
        <v>3</v>
      </c>
      <c r="B44" s="360">
        <v>3</v>
      </c>
      <c r="C44" s="361" t="s">
        <v>229</v>
      </c>
      <c r="D44" s="362" t="s">
        <v>18</v>
      </c>
      <c r="E44" s="360">
        <v>3</v>
      </c>
      <c r="F44" s="361" t="s">
        <v>229</v>
      </c>
      <c r="G44" s="362" t="s">
        <v>18</v>
      </c>
    </row>
    <row r="45" spans="1:7" ht="15">
      <c r="A45">
        <v>4</v>
      </c>
      <c r="B45" s="360">
        <v>4</v>
      </c>
      <c r="C45" s="361" t="s">
        <v>230</v>
      </c>
      <c r="D45" s="362" t="s">
        <v>19</v>
      </c>
      <c r="E45" s="360">
        <v>4</v>
      </c>
      <c r="F45" s="361" t="s">
        <v>230</v>
      </c>
      <c r="G45" s="362" t="s">
        <v>19</v>
      </c>
    </row>
    <row r="46" spans="1:7" ht="15">
      <c r="A46">
        <v>5</v>
      </c>
      <c r="B46" s="360">
        <v>5</v>
      </c>
      <c r="C46" s="361" t="s">
        <v>231</v>
      </c>
      <c r="D46" s="362" t="s">
        <v>20</v>
      </c>
      <c r="E46" s="360">
        <v>5</v>
      </c>
      <c r="F46" s="361" t="s">
        <v>231</v>
      </c>
      <c r="G46" s="362" t="s">
        <v>20</v>
      </c>
    </row>
    <row r="47" spans="1:7" ht="15">
      <c r="A47">
        <v>6</v>
      </c>
      <c r="B47" s="360">
        <v>7</v>
      </c>
      <c r="C47" s="361" t="s">
        <v>233</v>
      </c>
      <c r="D47" s="362" t="s">
        <v>21</v>
      </c>
      <c r="E47" s="360">
        <v>6</v>
      </c>
      <c r="F47" s="361" t="s">
        <v>232</v>
      </c>
      <c r="G47" s="362" t="s">
        <v>34</v>
      </c>
    </row>
    <row r="48" spans="1:7" ht="15">
      <c r="A48">
        <v>7</v>
      </c>
      <c r="B48" s="360">
        <v>9</v>
      </c>
      <c r="C48" s="361" t="s">
        <v>235</v>
      </c>
      <c r="D48" s="362" t="s">
        <v>23</v>
      </c>
      <c r="E48" s="360">
        <v>8</v>
      </c>
      <c r="F48" s="361" t="s">
        <v>234</v>
      </c>
      <c r="G48" s="362" t="s">
        <v>35</v>
      </c>
    </row>
    <row r="49" spans="1:7" ht="15">
      <c r="A49">
        <v>8</v>
      </c>
      <c r="B49" s="360">
        <v>10</v>
      </c>
      <c r="C49" s="361" t="s">
        <v>269</v>
      </c>
      <c r="D49" s="362" t="s">
        <v>24</v>
      </c>
      <c r="E49" s="360">
        <v>11</v>
      </c>
      <c r="F49" s="361" t="s">
        <v>269</v>
      </c>
      <c r="G49" s="362" t="s">
        <v>249</v>
      </c>
    </row>
    <row r="50" spans="1:7" ht="15">
      <c r="A50">
        <v>9</v>
      </c>
      <c r="B50" s="360">
        <v>12</v>
      </c>
      <c r="C50" s="361" t="s">
        <v>236</v>
      </c>
      <c r="D50" s="362" t="s">
        <v>22</v>
      </c>
      <c r="E50" s="360">
        <v>14</v>
      </c>
      <c r="F50" s="361" t="s">
        <v>362</v>
      </c>
      <c r="G50" s="362" t="s">
        <v>469</v>
      </c>
    </row>
    <row r="51" spans="1:7" ht="15">
      <c r="A51">
        <v>10</v>
      </c>
      <c r="B51" s="360">
        <v>14</v>
      </c>
      <c r="C51" s="361" t="s">
        <v>237</v>
      </c>
      <c r="D51" s="362" t="s">
        <v>226</v>
      </c>
      <c r="E51" s="360">
        <v>17</v>
      </c>
      <c r="F51" s="360" t="s">
        <v>218</v>
      </c>
      <c r="G51" s="362" t="s">
        <v>26</v>
      </c>
    </row>
    <row r="52" spans="1:7" ht="15">
      <c r="A52">
        <v>11</v>
      </c>
      <c r="B52" s="360">
        <v>17</v>
      </c>
      <c r="C52" s="360" t="s">
        <v>218</v>
      </c>
      <c r="D52" s="362" t="s">
        <v>26</v>
      </c>
      <c r="E52" s="360">
        <v>19</v>
      </c>
      <c r="F52" s="360" t="s">
        <v>220</v>
      </c>
      <c r="G52" s="362" t="s">
        <v>25</v>
      </c>
    </row>
    <row r="53" spans="1:7" ht="15">
      <c r="A53">
        <v>12</v>
      </c>
      <c r="B53" s="360">
        <v>18</v>
      </c>
      <c r="C53" s="360" t="s">
        <v>219</v>
      </c>
      <c r="D53" s="362" t="s">
        <v>28</v>
      </c>
      <c r="E53" s="360">
        <v>25</v>
      </c>
      <c r="F53" s="360" t="s">
        <v>270</v>
      </c>
      <c r="G53" s="362" t="s">
        <v>36</v>
      </c>
    </row>
    <row r="54" spans="1:7" ht="15">
      <c r="A54">
        <v>13</v>
      </c>
      <c r="B54" s="360">
        <v>19</v>
      </c>
      <c r="C54" s="360" t="s">
        <v>220</v>
      </c>
      <c r="D54" s="362" t="s">
        <v>25</v>
      </c>
      <c r="E54" s="360">
        <v>26</v>
      </c>
      <c r="F54" s="360" t="s">
        <v>271</v>
      </c>
      <c r="G54" s="362" t="s">
        <v>37</v>
      </c>
    </row>
    <row r="55" spans="1:7" ht="15">
      <c r="A55">
        <v>14</v>
      </c>
      <c r="B55" s="360">
        <v>20</v>
      </c>
      <c r="C55" s="360" t="s">
        <v>221</v>
      </c>
      <c r="D55" s="362" t="s">
        <v>27</v>
      </c>
      <c r="E55" s="360">
        <v>27</v>
      </c>
      <c r="F55" s="360" t="s">
        <v>272</v>
      </c>
      <c r="G55" s="362" t="s">
        <v>38</v>
      </c>
    </row>
    <row r="56" spans="1:7" ht="15">
      <c r="A56">
        <v>15</v>
      </c>
      <c r="B56" s="360">
        <v>21</v>
      </c>
      <c r="C56" s="360" t="s">
        <v>270</v>
      </c>
      <c r="D56" s="362" t="s">
        <v>29</v>
      </c>
      <c r="E56" s="360">
        <v>28</v>
      </c>
      <c r="F56" s="360" t="s">
        <v>291</v>
      </c>
      <c r="G56" s="362" t="s">
        <v>240</v>
      </c>
    </row>
    <row r="57" spans="1:7" ht="15">
      <c r="A57">
        <v>16</v>
      </c>
      <c r="B57" s="360">
        <v>22</v>
      </c>
      <c r="C57" s="360" t="s">
        <v>271</v>
      </c>
      <c r="D57" s="362" t="s">
        <v>30</v>
      </c>
      <c r="E57" s="360">
        <v>30</v>
      </c>
      <c r="F57" s="359" t="s">
        <v>452</v>
      </c>
      <c r="G57" s="362" t="s">
        <v>455</v>
      </c>
    </row>
    <row r="58" spans="1:7" ht="15">
      <c r="A58">
        <v>17</v>
      </c>
      <c r="B58" s="360">
        <v>23</v>
      </c>
      <c r="C58" s="360" t="s">
        <v>31</v>
      </c>
      <c r="D58" s="362" t="s">
        <v>32</v>
      </c>
      <c r="E58" s="360">
        <v>31</v>
      </c>
      <c r="F58" s="359" t="s">
        <v>453</v>
      </c>
      <c r="G58" s="362" t="s">
        <v>456</v>
      </c>
    </row>
    <row r="59" spans="1:7" ht="15">
      <c r="A59">
        <v>18</v>
      </c>
      <c r="B59" s="360">
        <v>24</v>
      </c>
      <c r="C59" s="360" t="s">
        <v>272</v>
      </c>
      <c r="D59" s="362" t="s">
        <v>33</v>
      </c>
      <c r="E59" s="360">
        <v>32</v>
      </c>
      <c r="F59" s="359" t="s">
        <v>454</v>
      </c>
      <c r="G59" s="362" t="s">
        <v>457</v>
      </c>
    </row>
    <row r="60" spans="1:7" ht="15">
      <c r="A60">
        <v>19</v>
      </c>
      <c r="B60" s="360">
        <v>29</v>
      </c>
      <c r="C60" s="360" t="s">
        <v>292</v>
      </c>
      <c r="D60" s="362" t="s">
        <v>241</v>
      </c>
      <c r="E60" s="360">
        <v>33</v>
      </c>
      <c r="F60" s="359" t="s">
        <v>307</v>
      </c>
      <c r="G60" s="362" t="s">
        <v>310</v>
      </c>
    </row>
    <row r="61" spans="1:7" ht="15">
      <c r="A61">
        <v>20</v>
      </c>
      <c r="B61" s="360">
        <v>33</v>
      </c>
      <c r="C61" s="359" t="s">
        <v>307</v>
      </c>
      <c r="D61" s="362" t="s">
        <v>310</v>
      </c>
      <c r="E61" s="360">
        <v>34</v>
      </c>
      <c r="F61" s="359" t="s">
        <v>308</v>
      </c>
      <c r="G61" s="362" t="s">
        <v>311</v>
      </c>
    </row>
    <row r="62" spans="1:7" ht="15">
      <c r="A62">
        <v>21</v>
      </c>
      <c r="B62" s="360">
        <v>35</v>
      </c>
      <c r="C62" s="359" t="s">
        <v>309</v>
      </c>
      <c r="D62" s="362" t="s">
        <v>312</v>
      </c>
      <c r="E62" s="472"/>
      <c r="F62" s="473"/>
      <c r="G62" s="474"/>
    </row>
    <row r="63" spans="5:7" ht="15">
      <c r="E63" s="12"/>
      <c r="F63" s="349"/>
      <c r="G63" s="475"/>
    </row>
    <row r="64" spans="5:7" ht="15">
      <c r="E64" s="12"/>
      <c r="F64" s="349"/>
      <c r="G64" s="475"/>
    </row>
  </sheetData>
  <sheetProtection/>
  <printOptions headings="1"/>
  <pageMargins left="0.7874015748031497" right="0.7874015748031497" top="0.7874015748031497" bottom="0.5905511811023623" header="0.5118110236220472" footer="0.5118110236220472"/>
  <pageSetup horizontalDpi="600" verticalDpi="600" orientation="landscape" paperSize="12" scale="9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ファイルの保存</dc:title>
  <dc:subject/>
  <dc:creator>畦山  信行</dc:creator>
  <cp:keywords/>
  <dc:description/>
  <cp:lastModifiedBy>宏文 荒木</cp:lastModifiedBy>
  <cp:lastPrinted>2022-08-18T23:16:09Z</cp:lastPrinted>
  <dcterms:created xsi:type="dcterms:W3CDTF">1999-06-06T11:12:20Z</dcterms:created>
  <dcterms:modified xsi:type="dcterms:W3CDTF">2024-03-22T05:32:54Z</dcterms:modified>
  <cp:category/>
  <cp:version/>
  <cp:contentType/>
  <cp:contentStatus/>
</cp:coreProperties>
</file>